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en_skoroszyt"/>
  <mc:AlternateContent xmlns:mc="http://schemas.openxmlformats.org/markup-compatibility/2006">
    <mc:Choice Requires="x15">
      <x15ac:absPath xmlns:x15ac="http://schemas.microsoft.com/office/spreadsheetml/2010/11/ac" url="C:\!PanD\Prezentacje\DVD dla DH\Kalkulatory doborowe\!2025\"/>
    </mc:Choice>
  </mc:AlternateContent>
  <xr:revisionPtr revIDLastSave="0" documentId="13_ncr:1_{92C37217-ED4E-465E-8859-8E1006D173A3}" xr6:coauthVersionLast="47" xr6:coauthVersionMax="47" xr10:uidLastSave="{00000000-0000-0000-0000-000000000000}"/>
  <bookViews>
    <workbookView xWindow="28680" yWindow="-120" windowWidth="29040" windowHeight="15990" tabRatio="808" firstSheet="5" activeTab="5" xr2:uid="{00000000-000D-0000-FFFF-FFFF00000000}"/>
  </bookViews>
  <sheets>
    <sheet name="Obliczenia1" sheetId="1" state="hidden" r:id="rId1"/>
    <sheet name="Obliczenia2" sheetId="7" state="hidden" r:id="rId2"/>
    <sheet name="Obliczenia3" sheetId="9" state="hidden" r:id="rId3"/>
    <sheet name="Obliczenia4" sheetId="10" state="hidden" r:id="rId4"/>
    <sheet name="Obliczenia5" sheetId="13" state="hidden" r:id="rId5"/>
    <sheet name="Pom1" sheetId="4" r:id="rId6"/>
    <sheet name="Pom2" sheetId="6" r:id="rId7"/>
    <sheet name="Pom3" sheetId="8" r:id="rId8"/>
    <sheet name="Pom4" sheetId="11" r:id="rId9"/>
    <sheet name="Pom5" sheetId="12" r:id="rId10"/>
    <sheet name="Multisplit Vitoclima" sheetId="15" r:id="rId11"/>
    <sheet name="Wymagania" sheetId="5" state="hidden" r:id="rId12"/>
    <sheet name="Multisplit info" sheetId="18" r:id="rId13"/>
    <sheet name="Dane techniczne" sheetId="2" state="hidden" r:id="rId14"/>
  </sheets>
  <externalReferences>
    <externalReference r:id="rId15"/>
    <externalReference r:id="rId16"/>
  </externalReferences>
  <definedNames>
    <definedName name="dach">Obliczenia1!$H$111:$H$113</definedName>
    <definedName name="drugie_zr_c">'[1]rozwiazanie 1'!$B$139:$B$147</definedName>
    <definedName name="drzwi">Obliczenia1!$H$107:$H$109</definedName>
    <definedName name="izolacja">Obliczenia1!$H$102:$H$105</definedName>
    <definedName name="izolacja_dach">Obliczenia1!$H$115:$H$116</definedName>
    <definedName name="lista">[2]Obliczenia!$AH$70:$AH$86</definedName>
    <definedName name="lista_kierunki_swiata">Obliczenia1!$A$19:$B$26</definedName>
    <definedName name="lista_kierunki_swiata2">Obliczenia1!$E$89:$F$96</definedName>
    <definedName name="lista_kierunki_swiata3">Obliczenia1!$E$89:$G$96</definedName>
    <definedName name="_xlnm.Print_Area" localSheetId="10">'Multisplit Vitoclima'!$B$2:$W$192</definedName>
    <definedName name="_xlnm.Print_Area" localSheetId="5">'Pom1'!$B$2:$AA$189</definedName>
    <definedName name="_xlnm.Print_Area" localSheetId="6">'Pom2'!$B$2:$AA$191</definedName>
    <definedName name="_xlnm.Print_Area" localSheetId="7">'Pom3'!$B$2:$AA$191</definedName>
    <definedName name="_xlnm.Print_Area" localSheetId="8">'Pom4'!$B$2:$AA$191</definedName>
    <definedName name="_xlnm.Print_Area" localSheetId="9">'Pom5'!$B$2:$AA$191</definedName>
    <definedName name="okno_sciana">Obliczenia1!$H$92:$H$95</definedName>
    <definedName name="pompy_ciepla_wybor">'[1]dane pomp ciepla'!$M$3:$M$21</definedName>
    <definedName name="rodzaj_ogrz">'[1]rozwiazanie 1'!$B$133:$B$136</definedName>
    <definedName name="sciany">Obliczenia1!$H$89:$H$90</definedName>
    <definedName name="strony_swiata">Obliczenia1!$E$89:$E$96</definedName>
    <definedName name="tabela_modele">Obliczenia1!$A$123:$H$126</definedName>
    <definedName name="tabela_okna">Obliczenia1!$B$19:$K$27</definedName>
    <definedName name="tak_nie">Obliczenia1!$H$118:$H$119</definedName>
    <definedName name="vitoclima">'Pom1'!#REF!</definedName>
    <definedName name="vitoclima2">'Pom1'!#REF!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1" i="15" l="1"/>
  <c r="E65" i="15"/>
  <c r="E49" i="15"/>
  <c r="E33" i="15"/>
  <c r="Q53" i="12"/>
  <c r="Q77" i="12"/>
  <c r="F77" i="12"/>
  <c r="F53" i="12"/>
  <c r="F53" i="11"/>
  <c r="F77" i="11"/>
  <c r="Q53" i="11"/>
  <c r="Q77" i="11"/>
  <c r="Q77" i="8"/>
  <c r="Q53" i="8"/>
  <c r="F77" i="8"/>
  <c r="F53" i="8"/>
  <c r="Q77" i="4"/>
  <c r="Q53" i="4"/>
  <c r="Q53" i="6"/>
  <c r="Q77" i="6"/>
  <c r="F77" i="6"/>
  <c r="F53" i="6"/>
  <c r="F77" i="4"/>
  <c r="F53" i="4"/>
  <c r="V191" i="15"/>
  <c r="AA191" i="12"/>
  <c r="AA191" i="11"/>
  <c r="AA191" i="8"/>
  <c r="AA191" i="6"/>
  <c r="U3" i="15"/>
  <c r="AE111" i="5"/>
  <c r="AE102" i="5"/>
  <c r="F70" i="5" l="1"/>
  <c r="F71" i="5"/>
  <c r="F72" i="5"/>
  <c r="F69" i="5"/>
  <c r="E72" i="5"/>
  <c r="E71" i="5"/>
  <c r="E70" i="5"/>
  <c r="E69" i="5"/>
  <c r="D69" i="5"/>
  <c r="D70" i="5"/>
  <c r="D72" i="5"/>
  <c r="D71" i="5"/>
  <c r="C132" i="5" l="1"/>
  <c r="D132" i="5" l="1"/>
  <c r="F132" i="5" s="1"/>
  <c r="E132" i="5"/>
  <c r="G132" i="5" s="1"/>
  <c r="I139" i="5" s="1"/>
  <c r="J139" i="5" s="1"/>
  <c r="H132" i="5" l="1"/>
  <c r="C139" i="5" s="1"/>
  <c r="D139" i="5" s="1"/>
  <c r="F139" i="5"/>
  <c r="G139" i="5" s="1"/>
  <c r="K66" i="5" l="1"/>
  <c r="K65" i="5"/>
  <c r="K64" i="5"/>
  <c r="M66" i="5"/>
  <c r="M65" i="5"/>
  <c r="M64" i="5"/>
  <c r="M63" i="5"/>
  <c r="K63" i="5"/>
  <c r="E86" i="15"/>
  <c r="E70" i="15"/>
  <c r="E54" i="15"/>
  <c r="E38" i="15"/>
  <c r="E22" i="15"/>
  <c r="I112" i="15"/>
  <c r="M112" i="15" s="1"/>
  <c r="I111" i="15"/>
  <c r="I110" i="15"/>
  <c r="I109" i="15"/>
  <c r="I108" i="15"/>
  <c r="E17" i="15"/>
  <c r="E108" i="15" s="1"/>
  <c r="E109" i="15"/>
  <c r="E110" i="15"/>
  <c r="E111" i="15"/>
  <c r="E112" i="15"/>
  <c r="E85" i="15"/>
  <c r="E69" i="15"/>
  <c r="E53" i="15"/>
  <c r="E37" i="15"/>
  <c r="E21" i="15"/>
  <c r="F56" i="5" l="1"/>
  <c r="G56" i="5" s="1"/>
  <c r="J56" i="5" s="1"/>
  <c r="M110" i="15"/>
  <c r="R111" i="15"/>
  <c r="M111" i="15"/>
  <c r="F54" i="5"/>
  <c r="M108" i="15"/>
  <c r="F55" i="5"/>
  <c r="M109" i="15"/>
  <c r="J112" i="15"/>
  <c r="F58" i="5"/>
  <c r="F57" i="5"/>
  <c r="G57" i="5" s="1"/>
  <c r="J57" i="5" s="1"/>
  <c r="J108" i="15"/>
  <c r="R110" i="15"/>
  <c r="J109" i="15"/>
  <c r="J110" i="15"/>
  <c r="L108" i="15"/>
  <c r="J111" i="15"/>
  <c r="L110" i="15"/>
  <c r="L109" i="15"/>
  <c r="L111" i="15"/>
  <c r="L112" i="15"/>
  <c r="I114" i="15"/>
  <c r="W48" i="12"/>
  <c r="W48" i="11"/>
  <c r="W48" i="8"/>
  <c r="W48" i="6"/>
  <c r="W48" i="4"/>
  <c r="F59" i="5" l="1"/>
  <c r="Q63" i="5" s="1"/>
  <c r="I115" i="15"/>
  <c r="W3" i="6"/>
  <c r="W3" i="8" s="1"/>
  <c r="W3" i="11" s="1"/>
  <c r="W3" i="12" s="1"/>
  <c r="R3" i="15"/>
  <c r="N162" i="12"/>
  <c r="N159" i="12"/>
  <c r="T144" i="12"/>
  <c r="I144" i="12"/>
  <c r="T141" i="12"/>
  <c r="I141" i="12"/>
  <c r="T138" i="12"/>
  <c r="I138" i="12"/>
  <c r="I82" i="13"/>
  <c r="L82" i="13" s="1"/>
  <c r="L83" i="13" s="1"/>
  <c r="F77" i="13"/>
  <c r="E77" i="13" s="1"/>
  <c r="L77" i="13" s="1"/>
  <c r="F76" i="13"/>
  <c r="E76" i="13" s="1"/>
  <c r="L76" i="13" s="1"/>
  <c r="F75" i="13"/>
  <c r="E75" i="13" s="1"/>
  <c r="L75" i="13" s="1"/>
  <c r="F74" i="13"/>
  <c r="F73" i="13"/>
  <c r="E73" i="13" s="1"/>
  <c r="L73" i="13" s="1"/>
  <c r="F67" i="13"/>
  <c r="D40" i="13" s="1"/>
  <c r="K40" i="13" s="1"/>
  <c r="D67" i="13"/>
  <c r="C67" i="13"/>
  <c r="H63" i="13"/>
  <c r="H65" i="13" s="1"/>
  <c r="F63" i="13"/>
  <c r="J64" i="13" s="1"/>
  <c r="J66" i="13" s="1"/>
  <c r="D63" i="13"/>
  <c r="C63" i="13"/>
  <c r="D54" i="13"/>
  <c r="C54" i="13"/>
  <c r="H48" i="13"/>
  <c r="H47" i="13"/>
  <c r="D47" i="13"/>
  <c r="H46" i="13"/>
  <c r="C46" i="13"/>
  <c r="H45" i="13"/>
  <c r="B45" i="13"/>
  <c r="B30" i="13" s="1"/>
  <c r="C40" i="13"/>
  <c r="E40" i="13" s="1"/>
  <c r="E38" i="13"/>
  <c r="E37" i="13"/>
  <c r="E36" i="13"/>
  <c r="E35" i="13"/>
  <c r="D33" i="13"/>
  <c r="K33" i="13" s="1"/>
  <c r="C33" i="13"/>
  <c r="E33" i="13" s="1"/>
  <c r="E32" i="13"/>
  <c r="D32" i="13"/>
  <c r="J32" i="13" s="1"/>
  <c r="C32" i="13"/>
  <c r="D31" i="13"/>
  <c r="J31" i="13" s="1"/>
  <c r="C31" i="13"/>
  <c r="E31" i="13" s="1"/>
  <c r="D30" i="13"/>
  <c r="K30" i="13" s="1"/>
  <c r="C30" i="13"/>
  <c r="E30" i="13" s="1"/>
  <c r="E7" i="13"/>
  <c r="E5" i="13"/>
  <c r="E4" i="13"/>
  <c r="D126" i="13"/>
  <c r="D125" i="13"/>
  <c r="D124" i="13"/>
  <c r="D123" i="13"/>
  <c r="E74" i="13"/>
  <c r="L74" i="13" s="1"/>
  <c r="E67" i="13"/>
  <c r="J59" i="13"/>
  <c r="H59" i="13"/>
  <c r="F59" i="13"/>
  <c r="G40" i="13"/>
  <c r="I33" i="13"/>
  <c r="F32" i="13"/>
  <c r="D27" i="13"/>
  <c r="C27" i="13"/>
  <c r="L26" i="13"/>
  <c r="L25" i="13"/>
  <c r="L24" i="13"/>
  <c r="L23" i="13"/>
  <c r="L22" i="13"/>
  <c r="L21" i="13"/>
  <c r="L20" i="13"/>
  <c r="L19" i="13"/>
  <c r="K17" i="13"/>
  <c r="J17" i="13"/>
  <c r="I17" i="13"/>
  <c r="H17" i="13"/>
  <c r="G17" i="13"/>
  <c r="F17" i="13"/>
  <c r="M162" i="12"/>
  <c r="M159" i="12"/>
  <c r="W115" i="12"/>
  <c r="Q115" i="12"/>
  <c r="W74" i="12"/>
  <c r="J74" i="12"/>
  <c r="D48" i="13" s="1"/>
  <c r="J72" i="12"/>
  <c r="C48" i="13" s="1"/>
  <c r="W50" i="12"/>
  <c r="D46" i="13" s="1"/>
  <c r="J50" i="12"/>
  <c r="D45" i="13" s="1"/>
  <c r="J48" i="12"/>
  <c r="W72" i="12" s="1"/>
  <c r="C47" i="13" s="1"/>
  <c r="C40" i="12"/>
  <c r="G31" i="12"/>
  <c r="C31" i="12"/>
  <c r="X27" i="12"/>
  <c r="G27" i="12"/>
  <c r="S24" i="12"/>
  <c r="P3" i="12"/>
  <c r="I82" i="10"/>
  <c r="L82" i="10" s="1"/>
  <c r="L83" i="10" s="1"/>
  <c r="F77" i="10"/>
  <c r="E77" i="10" s="1"/>
  <c r="L77" i="10" s="1"/>
  <c r="F76" i="10"/>
  <c r="E76" i="10" s="1"/>
  <c r="L76" i="10" s="1"/>
  <c r="F75" i="10"/>
  <c r="E75" i="10" s="1"/>
  <c r="L75" i="10" s="1"/>
  <c r="F74" i="10"/>
  <c r="E74" i="10" s="1"/>
  <c r="L74" i="10" s="1"/>
  <c r="F73" i="10"/>
  <c r="E73" i="10" s="1"/>
  <c r="L73" i="10" s="1"/>
  <c r="F67" i="10"/>
  <c r="D40" i="10" s="1"/>
  <c r="K40" i="10" s="1"/>
  <c r="D67" i="10"/>
  <c r="D27" i="10" s="1"/>
  <c r="C67" i="10"/>
  <c r="H63" i="10"/>
  <c r="F63" i="10"/>
  <c r="H64" i="10" s="1"/>
  <c r="D63" i="10"/>
  <c r="C63" i="10"/>
  <c r="D54" i="10"/>
  <c r="C54" i="10"/>
  <c r="H48" i="10"/>
  <c r="H47" i="10"/>
  <c r="H46" i="10"/>
  <c r="C46" i="10"/>
  <c r="H45" i="10"/>
  <c r="B45" i="10"/>
  <c r="B30" i="10" s="1"/>
  <c r="C40" i="10"/>
  <c r="E40" i="10" s="1"/>
  <c r="E38" i="10"/>
  <c r="E37" i="10"/>
  <c r="E36" i="10"/>
  <c r="E35" i="10"/>
  <c r="D33" i="10"/>
  <c r="J33" i="10" s="1"/>
  <c r="C33" i="10"/>
  <c r="E33" i="10" s="1"/>
  <c r="D32" i="10"/>
  <c r="K32" i="10" s="1"/>
  <c r="C32" i="10"/>
  <c r="F32" i="10" s="1"/>
  <c r="D31" i="10"/>
  <c r="K31" i="10" s="1"/>
  <c r="C31" i="10"/>
  <c r="E31" i="10" s="1"/>
  <c r="D30" i="10"/>
  <c r="K30" i="10" s="1"/>
  <c r="C30" i="10"/>
  <c r="E30" i="10" s="1"/>
  <c r="E7" i="10"/>
  <c r="E5" i="10"/>
  <c r="E4" i="10"/>
  <c r="D126" i="10"/>
  <c r="D125" i="10"/>
  <c r="D124" i="10"/>
  <c r="D123" i="10"/>
  <c r="J64" i="10"/>
  <c r="J66" i="10" s="1"/>
  <c r="H65" i="10"/>
  <c r="J59" i="10"/>
  <c r="H59" i="10"/>
  <c r="F59" i="10"/>
  <c r="K33" i="10"/>
  <c r="H30" i="10"/>
  <c r="J30" i="10"/>
  <c r="L26" i="10"/>
  <c r="L25" i="10"/>
  <c r="L24" i="10"/>
  <c r="L23" i="10"/>
  <c r="L22" i="10"/>
  <c r="L21" i="10"/>
  <c r="L20" i="10"/>
  <c r="L19" i="10"/>
  <c r="K17" i="10"/>
  <c r="J17" i="10"/>
  <c r="I17" i="10"/>
  <c r="H17" i="10"/>
  <c r="G17" i="10"/>
  <c r="F17" i="10"/>
  <c r="N162" i="11"/>
  <c r="N159" i="11"/>
  <c r="T144" i="11"/>
  <c r="I144" i="11"/>
  <c r="T141" i="11"/>
  <c r="I141" i="11"/>
  <c r="T138" i="11"/>
  <c r="I138" i="11"/>
  <c r="M162" i="11"/>
  <c r="M159" i="11"/>
  <c r="W115" i="11"/>
  <c r="Q115" i="11"/>
  <c r="W74" i="11"/>
  <c r="D47" i="10" s="1"/>
  <c r="J74" i="11"/>
  <c r="D48" i="10" s="1"/>
  <c r="J72" i="11"/>
  <c r="C48" i="10" s="1"/>
  <c r="W50" i="11"/>
  <c r="D46" i="10" s="1"/>
  <c r="J50" i="11"/>
  <c r="D45" i="10" s="1"/>
  <c r="J48" i="11"/>
  <c r="W72" i="11" s="1"/>
  <c r="C47" i="10" s="1"/>
  <c r="C40" i="11"/>
  <c r="G31" i="11"/>
  <c r="C31" i="11"/>
  <c r="X27" i="11"/>
  <c r="G27" i="11"/>
  <c r="S24" i="11"/>
  <c r="P3" i="11"/>
  <c r="I82" i="9"/>
  <c r="F77" i="9"/>
  <c r="F76" i="9"/>
  <c r="F75" i="9"/>
  <c r="F74" i="9"/>
  <c r="E74" i="9" s="1"/>
  <c r="L74" i="9" s="1"/>
  <c r="F73" i="9"/>
  <c r="E73" i="9" s="1"/>
  <c r="L73" i="9" s="1"/>
  <c r="F67" i="9"/>
  <c r="D40" i="9" s="1"/>
  <c r="K40" i="9" s="1"/>
  <c r="D67" i="9"/>
  <c r="D27" i="9" s="1"/>
  <c r="C67" i="9"/>
  <c r="H63" i="9"/>
  <c r="H65" i="9" s="1"/>
  <c r="F63" i="9"/>
  <c r="H64" i="9" s="1"/>
  <c r="D63" i="9"/>
  <c r="C63" i="9"/>
  <c r="D54" i="9"/>
  <c r="C54" i="9"/>
  <c r="H48" i="9"/>
  <c r="H47" i="9"/>
  <c r="H46" i="9"/>
  <c r="C46" i="9"/>
  <c r="H45" i="9"/>
  <c r="B45" i="9"/>
  <c r="A45" i="9" s="1"/>
  <c r="A46" i="9" s="1"/>
  <c r="C40" i="9"/>
  <c r="G40" i="9" s="1"/>
  <c r="E38" i="9"/>
  <c r="E37" i="9"/>
  <c r="E36" i="9"/>
  <c r="E35" i="9"/>
  <c r="D33" i="9"/>
  <c r="J33" i="9" s="1"/>
  <c r="C33" i="9"/>
  <c r="E33" i="9" s="1"/>
  <c r="E32" i="9"/>
  <c r="D32" i="9"/>
  <c r="I32" i="9" s="1"/>
  <c r="C32" i="9"/>
  <c r="F32" i="9" s="1"/>
  <c r="D31" i="9"/>
  <c r="K31" i="9" s="1"/>
  <c r="C31" i="9"/>
  <c r="E31" i="9" s="1"/>
  <c r="D30" i="9"/>
  <c r="C30" i="9"/>
  <c r="H30" i="9" s="1"/>
  <c r="E7" i="9"/>
  <c r="E5" i="9"/>
  <c r="E6" i="9" s="1"/>
  <c r="E8" i="9" s="1"/>
  <c r="E4" i="9"/>
  <c r="N162" i="8"/>
  <c r="N159" i="8"/>
  <c r="T144" i="8"/>
  <c r="I144" i="8"/>
  <c r="T141" i="8"/>
  <c r="I141" i="8"/>
  <c r="T138" i="8"/>
  <c r="I138" i="8"/>
  <c r="M162" i="8"/>
  <c r="M159" i="8"/>
  <c r="W115" i="8"/>
  <c r="Q115" i="8"/>
  <c r="W74" i="8"/>
  <c r="D47" i="9" s="1"/>
  <c r="J74" i="8"/>
  <c r="D48" i="9" s="1"/>
  <c r="J72" i="8"/>
  <c r="C48" i="9" s="1"/>
  <c r="W50" i="8"/>
  <c r="D46" i="9" s="1"/>
  <c r="J50" i="8"/>
  <c r="D45" i="9" s="1"/>
  <c r="J48" i="8"/>
  <c r="W72" i="8" s="1"/>
  <c r="C47" i="9" s="1"/>
  <c r="C40" i="8"/>
  <c r="G31" i="8"/>
  <c r="C31" i="8"/>
  <c r="X27" i="8"/>
  <c r="G27" i="8"/>
  <c r="S24" i="8"/>
  <c r="P3" i="8"/>
  <c r="D126" i="9"/>
  <c r="D125" i="9"/>
  <c r="D124" i="9"/>
  <c r="D123" i="9"/>
  <c r="L82" i="9"/>
  <c r="L83" i="9" s="1"/>
  <c r="E77" i="9"/>
  <c r="L77" i="9" s="1"/>
  <c r="E76" i="9"/>
  <c r="L76" i="9" s="1"/>
  <c r="E75" i="9"/>
  <c r="L75" i="9" s="1"/>
  <c r="J64" i="9"/>
  <c r="J66" i="9" s="1"/>
  <c r="J59" i="9"/>
  <c r="H59" i="9"/>
  <c r="F59" i="9"/>
  <c r="I33" i="9"/>
  <c r="K33" i="9"/>
  <c r="H33" i="9"/>
  <c r="K30" i="9"/>
  <c r="I30" i="9"/>
  <c r="J30" i="9"/>
  <c r="B30" i="9"/>
  <c r="B35" i="9" s="1"/>
  <c r="L26" i="9"/>
  <c r="L25" i="9"/>
  <c r="L24" i="9"/>
  <c r="L23" i="9"/>
  <c r="L22" i="9"/>
  <c r="L21" i="9"/>
  <c r="L20" i="9"/>
  <c r="L19" i="9"/>
  <c r="K17" i="9"/>
  <c r="J17" i="9"/>
  <c r="I17" i="9"/>
  <c r="H17" i="9"/>
  <c r="G17" i="9"/>
  <c r="F17" i="9"/>
  <c r="N162" i="6"/>
  <c r="N159" i="6"/>
  <c r="T144" i="6"/>
  <c r="I144" i="6"/>
  <c r="T141" i="6"/>
  <c r="I141" i="6"/>
  <c r="T138" i="6"/>
  <c r="I138" i="6"/>
  <c r="I82" i="7"/>
  <c r="L82" i="7" s="1"/>
  <c r="L83" i="7" s="1"/>
  <c r="F77" i="7"/>
  <c r="E77" i="7" s="1"/>
  <c r="L77" i="7" s="1"/>
  <c r="F76" i="7"/>
  <c r="F75" i="7"/>
  <c r="E75" i="7" s="1"/>
  <c r="L75" i="7" s="1"/>
  <c r="F74" i="7"/>
  <c r="E74" i="7" s="1"/>
  <c r="L74" i="7" s="1"/>
  <c r="F73" i="7"/>
  <c r="E73" i="7" s="1"/>
  <c r="L73" i="7" s="1"/>
  <c r="F67" i="7"/>
  <c r="D40" i="7" s="1"/>
  <c r="D67" i="7"/>
  <c r="D27" i="7" s="1"/>
  <c r="C67" i="7"/>
  <c r="C27" i="7" s="1"/>
  <c r="H63" i="7"/>
  <c r="F65" i="7" s="1"/>
  <c r="F63" i="7"/>
  <c r="D63" i="7"/>
  <c r="C63" i="7"/>
  <c r="D54" i="7"/>
  <c r="C54" i="7"/>
  <c r="H48" i="7"/>
  <c r="D48" i="7"/>
  <c r="H47" i="7"/>
  <c r="H46" i="7"/>
  <c r="C46" i="7"/>
  <c r="H45" i="7"/>
  <c r="D45" i="7"/>
  <c r="B45" i="7"/>
  <c r="A45" i="7" s="1"/>
  <c r="A46" i="7" s="1"/>
  <c r="C40" i="7"/>
  <c r="E38" i="7"/>
  <c r="E37" i="7"/>
  <c r="E36" i="7"/>
  <c r="E35" i="7"/>
  <c r="D33" i="7"/>
  <c r="I33" i="7" s="1"/>
  <c r="C33" i="7"/>
  <c r="H33" i="7" s="1"/>
  <c r="E32" i="7"/>
  <c r="D32" i="7"/>
  <c r="K32" i="7" s="1"/>
  <c r="C32" i="7"/>
  <c r="D31" i="7"/>
  <c r="K31" i="7" s="1"/>
  <c r="C31" i="7"/>
  <c r="E31" i="7" s="1"/>
  <c r="D30" i="7"/>
  <c r="I30" i="7" s="1"/>
  <c r="C30" i="7"/>
  <c r="E30" i="7" s="1"/>
  <c r="E7" i="7"/>
  <c r="E5" i="7"/>
  <c r="E4" i="7"/>
  <c r="D126" i="7"/>
  <c r="D125" i="7"/>
  <c r="D124" i="7"/>
  <c r="D123" i="7"/>
  <c r="E76" i="7"/>
  <c r="L76" i="7" s="1"/>
  <c r="J59" i="7"/>
  <c r="H59" i="7"/>
  <c r="F59" i="7"/>
  <c r="H32" i="7"/>
  <c r="F32" i="7"/>
  <c r="H31" i="7"/>
  <c r="L26" i="7"/>
  <c r="L25" i="7"/>
  <c r="L24" i="7"/>
  <c r="L23" i="7"/>
  <c r="L22" i="7"/>
  <c r="L21" i="7"/>
  <c r="L20" i="7"/>
  <c r="L19" i="7"/>
  <c r="K17" i="7"/>
  <c r="J17" i="7"/>
  <c r="I17" i="7"/>
  <c r="H17" i="7"/>
  <c r="G17" i="7"/>
  <c r="F17" i="7"/>
  <c r="M162" i="6"/>
  <c r="M159" i="6"/>
  <c r="W115" i="6"/>
  <c r="Q115" i="6"/>
  <c r="W74" i="6"/>
  <c r="D47" i="7" s="1"/>
  <c r="J74" i="6"/>
  <c r="J72" i="6"/>
  <c r="C48" i="7" s="1"/>
  <c r="E48" i="7" s="1"/>
  <c r="W50" i="6"/>
  <c r="D46" i="7" s="1"/>
  <c r="E46" i="7" s="1"/>
  <c r="J50" i="6"/>
  <c r="J48" i="6"/>
  <c r="W72" i="6" s="1"/>
  <c r="C47" i="7" s="1"/>
  <c r="C40" i="6"/>
  <c r="G31" i="6"/>
  <c r="C31" i="6"/>
  <c r="X27" i="6"/>
  <c r="G27" i="6"/>
  <c r="S24" i="6"/>
  <c r="P3" i="6"/>
  <c r="D124" i="1"/>
  <c r="D125" i="1"/>
  <c r="D126" i="1"/>
  <c r="D123" i="1"/>
  <c r="E54" i="7" l="1"/>
  <c r="L54" i="7" s="1"/>
  <c r="L55" i="7" s="1"/>
  <c r="O128" i="6" s="1"/>
  <c r="J31" i="9"/>
  <c r="F64" i="9"/>
  <c r="I33" i="10"/>
  <c r="E6" i="10"/>
  <c r="G30" i="10"/>
  <c r="J31" i="10"/>
  <c r="F40" i="13"/>
  <c r="H30" i="13"/>
  <c r="K31" i="13"/>
  <c r="C45" i="13"/>
  <c r="F64" i="13"/>
  <c r="J30" i="13"/>
  <c r="H64" i="13"/>
  <c r="H66" i="13" s="1"/>
  <c r="I30" i="13"/>
  <c r="N30" i="13" s="1"/>
  <c r="F31" i="13"/>
  <c r="E128" i="12"/>
  <c r="F33" i="13"/>
  <c r="G33" i="13"/>
  <c r="H33" i="13"/>
  <c r="F40" i="10"/>
  <c r="G40" i="10"/>
  <c r="A45" i="10"/>
  <c r="A46" i="10" s="1"/>
  <c r="A47" i="10" s="1"/>
  <c r="H40" i="10"/>
  <c r="I30" i="10"/>
  <c r="N30" i="10" s="1"/>
  <c r="E63" i="10"/>
  <c r="C45" i="10"/>
  <c r="E45" i="10" s="1"/>
  <c r="E67" i="10"/>
  <c r="G31" i="10"/>
  <c r="E47" i="10"/>
  <c r="F64" i="10"/>
  <c r="E46" i="10"/>
  <c r="E32" i="10"/>
  <c r="C27" i="10"/>
  <c r="E27" i="10" s="1"/>
  <c r="E48" i="10"/>
  <c r="F48" i="10" s="1"/>
  <c r="L48" i="10" s="1"/>
  <c r="L93" i="11" s="1"/>
  <c r="H33" i="10"/>
  <c r="E47" i="9"/>
  <c r="E48" i="9"/>
  <c r="E54" i="9"/>
  <c r="L54" i="9" s="1"/>
  <c r="L55" i="9" s="1"/>
  <c r="O128" i="8" s="1"/>
  <c r="H66" i="9"/>
  <c r="E67" i="9"/>
  <c r="F31" i="9"/>
  <c r="C27" i="9"/>
  <c r="E128" i="8"/>
  <c r="F40" i="9"/>
  <c r="E46" i="9"/>
  <c r="F46" i="9" s="1"/>
  <c r="L46" i="9" s="1"/>
  <c r="L91" i="8" s="1"/>
  <c r="L78" i="9"/>
  <c r="I151" i="8" s="1"/>
  <c r="L55" i="15" s="1"/>
  <c r="E63" i="7"/>
  <c r="H65" i="7"/>
  <c r="J33" i="7"/>
  <c r="J31" i="7"/>
  <c r="K33" i="7"/>
  <c r="N33" i="7" s="1"/>
  <c r="E6" i="7"/>
  <c r="E8" i="7" s="1"/>
  <c r="B35" i="13"/>
  <c r="E90" i="12"/>
  <c r="A45" i="13"/>
  <c r="A46" i="13" s="1"/>
  <c r="B46" i="13" s="1"/>
  <c r="E47" i="13"/>
  <c r="F47" i="13" s="1"/>
  <c r="L47" i="13" s="1"/>
  <c r="L92" i="12" s="1"/>
  <c r="E48" i="13"/>
  <c r="E45" i="13"/>
  <c r="E46" i="13"/>
  <c r="E63" i="13"/>
  <c r="E6" i="13"/>
  <c r="E8" i="13" s="1"/>
  <c r="Q64" i="5"/>
  <c r="Q65" i="5"/>
  <c r="Q66" i="5"/>
  <c r="E54" i="10"/>
  <c r="L54" i="10" s="1"/>
  <c r="L55" i="10" s="1"/>
  <c r="O128" i="11" s="1"/>
  <c r="K87" i="10"/>
  <c r="K87" i="7"/>
  <c r="E27" i="7"/>
  <c r="F40" i="7"/>
  <c r="E128" i="6"/>
  <c r="J64" i="7"/>
  <c r="J66" i="7" s="1"/>
  <c r="F64" i="7"/>
  <c r="F66" i="7" s="1"/>
  <c r="B30" i="7"/>
  <c r="G30" i="7" s="1"/>
  <c r="I169" i="12"/>
  <c r="L88" i="15" s="1"/>
  <c r="K87" i="13"/>
  <c r="E54" i="13"/>
  <c r="L54" i="13" s="1"/>
  <c r="L55" i="13" s="1"/>
  <c r="O128" i="12" s="1"/>
  <c r="E27" i="13"/>
  <c r="F48" i="13"/>
  <c r="L48" i="13" s="1"/>
  <c r="L93" i="12" s="1"/>
  <c r="G30" i="13"/>
  <c r="K32" i="13"/>
  <c r="L78" i="13"/>
  <c r="I151" i="12" s="1"/>
  <c r="L87" i="15" s="1"/>
  <c r="I32" i="13"/>
  <c r="F46" i="13"/>
  <c r="L46" i="13" s="1"/>
  <c r="L91" i="12" s="1"/>
  <c r="J33" i="13"/>
  <c r="N33" i="13" s="1"/>
  <c r="H32" i="13"/>
  <c r="G31" i="13"/>
  <c r="H40" i="13"/>
  <c r="H31" i="13"/>
  <c r="I40" i="13"/>
  <c r="F65" i="13"/>
  <c r="F66" i="13" s="1"/>
  <c r="F30" i="13"/>
  <c r="I31" i="13"/>
  <c r="N31" i="13" s="1"/>
  <c r="J40" i="13"/>
  <c r="I169" i="11"/>
  <c r="L72" i="15" s="1"/>
  <c r="I169" i="8"/>
  <c r="L56" i="15" s="1"/>
  <c r="K87" i="9"/>
  <c r="E63" i="9"/>
  <c r="C45" i="9"/>
  <c r="E45" i="9" s="1"/>
  <c r="I32" i="10"/>
  <c r="J32" i="10"/>
  <c r="N33" i="10"/>
  <c r="E8" i="10"/>
  <c r="H66" i="10"/>
  <c r="L78" i="10"/>
  <c r="I151" i="11" s="1"/>
  <c r="L71" i="15" s="1"/>
  <c r="F46" i="10"/>
  <c r="L46" i="10" s="1"/>
  <c r="L91" i="11" s="1"/>
  <c r="B46" i="10"/>
  <c r="B35" i="10"/>
  <c r="E90" i="11"/>
  <c r="E128" i="11"/>
  <c r="H32" i="10"/>
  <c r="H31" i="10"/>
  <c r="F33" i="10"/>
  <c r="I40" i="10"/>
  <c r="F65" i="10"/>
  <c r="F31" i="10"/>
  <c r="F30" i="10"/>
  <c r="I31" i="10"/>
  <c r="N31" i="10" s="1"/>
  <c r="G33" i="10"/>
  <c r="J40" i="10"/>
  <c r="E27" i="9"/>
  <c r="G30" i="9"/>
  <c r="K32" i="9"/>
  <c r="E40" i="9"/>
  <c r="H40" i="9"/>
  <c r="E30" i="9"/>
  <c r="N30" i="9"/>
  <c r="E90" i="8"/>
  <c r="N33" i="9"/>
  <c r="A47" i="9"/>
  <c r="B46" i="9"/>
  <c r="F47" i="9"/>
  <c r="L47" i="9" s="1"/>
  <c r="L92" i="8" s="1"/>
  <c r="H32" i="9"/>
  <c r="G31" i="9"/>
  <c r="J32" i="9"/>
  <c r="H31" i="9"/>
  <c r="F33" i="9"/>
  <c r="I40" i="9"/>
  <c r="F65" i="9"/>
  <c r="F66" i="9" s="1"/>
  <c r="L63" i="9" s="1"/>
  <c r="L68" i="9" s="1"/>
  <c r="L128" i="8" s="1"/>
  <c r="F30" i="9"/>
  <c r="I31" i="9"/>
  <c r="N31" i="9" s="1"/>
  <c r="G33" i="9"/>
  <c r="J40" i="9"/>
  <c r="C45" i="7"/>
  <c r="E45" i="7" s="1"/>
  <c r="I169" i="6"/>
  <c r="L40" i="15" s="1"/>
  <c r="E47" i="7"/>
  <c r="F47" i="7" s="1"/>
  <c r="L47" i="7" s="1"/>
  <c r="L92" i="6" s="1"/>
  <c r="J30" i="7"/>
  <c r="I32" i="7"/>
  <c r="E33" i="7"/>
  <c r="J32" i="7"/>
  <c r="K30" i="7"/>
  <c r="H40" i="7"/>
  <c r="G40" i="7"/>
  <c r="H30" i="7"/>
  <c r="B46" i="7"/>
  <c r="A47" i="7"/>
  <c r="K40" i="7"/>
  <c r="I40" i="7"/>
  <c r="J40" i="7"/>
  <c r="L78" i="7"/>
  <c r="I151" i="6" s="1"/>
  <c r="L39" i="15" s="1"/>
  <c r="H64" i="7"/>
  <c r="H66" i="7" s="1"/>
  <c r="F31" i="7"/>
  <c r="G31" i="7"/>
  <c r="E67" i="7"/>
  <c r="E40" i="7" s="1"/>
  <c r="F33" i="7"/>
  <c r="F30" i="7"/>
  <c r="I31" i="7"/>
  <c r="N31" i="7" s="1"/>
  <c r="G33" i="7"/>
  <c r="N161" i="4"/>
  <c r="N158" i="4"/>
  <c r="T143" i="4"/>
  <c r="T140" i="4"/>
  <c r="T137" i="4"/>
  <c r="I143" i="4"/>
  <c r="I140" i="4"/>
  <c r="I137" i="4"/>
  <c r="F47" i="10" l="1"/>
  <c r="L47" i="10" s="1"/>
  <c r="L92" i="11" s="1"/>
  <c r="F66" i="10"/>
  <c r="L63" i="10" s="1"/>
  <c r="L68" i="10" s="1"/>
  <c r="L128" i="11" s="1"/>
  <c r="L33" i="13"/>
  <c r="I93" i="12" s="1"/>
  <c r="L63" i="13"/>
  <c r="L68" i="13" s="1"/>
  <c r="L128" i="12" s="1"/>
  <c r="N32" i="13"/>
  <c r="A47" i="13"/>
  <c r="N32" i="10"/>
  <c r="L30" i="10"/>
  <c r="I90" i="11" s="1"/>
  <c r="N32" i="9"/>
  <c r="N32" i="7"/>
  <c r="N30" i="7"/>
  <c r="L33" i="7"/>
  <c r="I93" i="6" s="1"/>
  <c r="L30" i="9"/>
  <c r="I90" i="8" s="1"/>
  <c r="L33" i="10"/>
  <c r="I93" i="11" s="1"/>
  <c r="L30" i="13"/>
  <c r="I90" i="12" s="1"/>
  <c r="B31" i="13"/>
  <c r="T43" i="12"/>
  <c r="O40" i="12" s="1"/>
  <c r="L63" i="7"/>
  <c r="L68" i="7" s="1"/>
  <c r="L128" i="6" s="1"/>
  <c r="B31" i="7"/>
  <c r="T43" i="6"/>
  <c r="O40" i="6" s="1"/>
  <c r="L30" i="7"/>
  <c r="I90" i="6" s="1"/>
  <c r="B35" i="7"/>
  <c r="E90" i="6"/>
  <c r="N40" i="13"/>
  <c r="L40" i="13" s="1"/>
  <c r="I128" i="12" s="1"/>
  <c r="A48" i="13"/>
  <c r="B48" i="13" s="1"/>
  <c r="B47" i="13"/>
  <c r="F45" i="13"/>
  <c r="L45" i="13" s="1"/>
  <c r="L31" i="13"/>
  <c r="N40" i="10"/>
  <c r="L40" i="10" s="1"/>
  <c r="I128" i="11" s="1"/>
  <c r="I130" i="11" s="1"/>
  <c r="L70" i="15" s="1"/>
  <c r="B47" i="10"/>
  <c r="A48" i="10"/>
  <c r="B48" i="10" s="1"/>
  <c r="B31" i="10"/>
  <c r="T43" i="11"/>
  <c r="O40" i="11" s="1"/>
  <c r="L31" i="10"/>
  <c r="F45" i="10"/>
  <c r="L45" i="10" s="1"/>
  <c r="B31" i="9"/>
  <c r="T43" i="8"/>
  <c r="O40" i="8" s="1"/>
  <c r="F45" i="9"/>
  <c r="L45" i="9" s="1"/>
  <c r="L90" i="8" s="1"/>
  <c r="B47" i="9"/>
  <c r="A48" i="9"/>
  <c r="B48" i="9" s="1"/>
  <c r="L33" i="9"/>
  <c r="F48" i="9"/>
  <c r="L48" i="9" s="1"/>
  <c r="L93" i="8" s="1"/>
  <c r="N40" i="9"/>
  <c r="L40" i="9" s="1"/>
  <c r="I128" i="8" s="1"/>
  <c r="I130" i="8" s="1"/>
  <c r="L54" i="15" s="1"/>
  <c r="L31" i="9"/>
  <c r="I91" i="8" s="1"/>
  <c r="F48" i="7"/>
  <c r="L48" i="7" s="1"/>
  <c r="L93" i="6" s="1"/>
  <c r="N40" i="7"/>
  <c r="L40" i="7" s="1"/>
  <c r="I128" i="6" s="1"/>
  <c r="F45" i="7"/>
  <c r="L45" i="7" s="1"/>
  <c r="B47" i="7"/>
  <c r="A48" i="7"/>
  <c r="B48" i="7" s="1"/>
  <c r="L31" i="7"/>
  <c r="F46" i="7"/>
  <c r="L46" i="7" s="1"/>
  <c r="L91" i="6" s="1"/>
  <c r="C40" i="4"/>
  <c r="H46" i="1"/>
  <c r="C31" i="1"/>
  <c r="E31" i="1" s="1"/>
  <c r="G27" i="4"/>
  <c r="G31" i="4"/>
  <c r="C31" i="4"/>
  <c r="P3" i="4"/>
  <c r="I130" i="12" l="1"/>
  <c r="L86" i="15" s="1"/>
  <c r="O30" i="10"/>
  <c r="R33" i="10"/>
  <c r="O30" i="9"/>
  <c r="R33" i="7"/>
  <c r="O30" i="13"/>
  <c r="I91" i="12"/>
  <c r="B33" i="13"/>
  <c r="H67" i="12"/>
  <c r="C68" i="12" s="1"/>
  <c r="R33" i="13"/>
  <c r="B36" i="13"/>
  <c r="E91" i="12"/>
  <c r="B32" i="13"/>
  <c r="E92" i="12" s="1"/>
  <c r="T67" i="12"/>
  <c r="O68" i="12" s="1"/>
  <c r="L49" i="13"/>
  <c r="L90" i="12"/>
  <c r="I130" i="6"/>
  <c r="L38" i="15" s="1"/>
  <c r="B32" i="7"/>
  <c r="E92" i="6" s="1"/>
  <c r="T67" i="6"/>
  <c r="O68" i="6" s="1"/>
  <c r="B33" i="7"/>
  <c r="H67" i="6"/>
  <c r="C68" i="6" s="1"/>
  <c r="O30" i="7"/>
  <c r="I91" i="6"/>
  <c r="B36" i="7"/>
  <c r="E91" i="6"/>
  <c r="H67" i="11"/>
  <c r="C68" i="11" s="1"/>
  <c r="B33" i="10"/>
  <c r="B32" i="10"/>
  <c r="T67" i="11"/>
  <c r="O68" i="11" s="1"/>
  <c r="I91" i="11"/>
  <c r="B36" i="10"/>
  <c r="E91" i="11"/>
  <c r="L90" i="11"/>
  <c r="L49" i="10"/>
  <c r="R33" i="9"/>
  <c r="I93" i="8"/>
  <c r="B32" i="9"/>
  <c r="E92" i="8" s="1"/>
  <c r="T67" i="8"/>
  <c r="O68" i="8" s="1"/>
  <c r="B33" i="9"/>
  <c r="H67" i="8"/>
  <c r="C68" i="8" s="1"/>
  <c r="B36" i="9"/>
  <c r="E91" i="8"/>
  <c r="L49" i="9"/>
  <c r="L49" i="7"/>
  <c r="L90" i="6"/>
  <c r="L23" i="1"/>
  <c r="C40" i="1"/>
  <c r="E38" i="1"/>
  <c r="E37" i="1"/>
  <c r="C33" i="1"/>
  <c r="E33" i="1" s="1"/>
  <c r="C32" i="1"/>
  <c r="D33" i="1"/>
  <c r="D32" i="1"/>
  <c r="E36" i="1"/>
  <c r="E35" i="1"/>
  <c r="D31" i="1"/>
  <c r="L22" i="1"/>
  <c r="L24" i="1"/>
  <c r="L25" i="1"/>
  <c r="L26" i="1"/>
  <c r="L19" i="1"/>
  <c r="L20" i="1"/>
  <c r="L21" i="1"/>
  <c r="K17" i="1"/>
  <c r="J17" i="1"/>
  <c r="I17" i="1"/>
  <c r="D30" i="1"/>
  <c r="G17" i="1"/>
  <c r="H17" i="1"/>
  <c r="F17" i="1"/>
  <c r="C30" i="1"/>
  <c r="E30" i="1" s="1"/>
  <c r="I82" i="1"/>
  <c r="F77" i="1"/>
  <c r="E77" i="1" s="1"/>
  <c r="F75" i="1"/>
  <c r="E75" i="1" s="1"/>
  <c r="F76" i="1"/>
  <c r="E76" i="1" s="1"/>
  <c r="F74" i="1"/>
  <c r="E74" i="1" s="1"/>
  <c r="F73" i="1"/>
  <c r="E73" i="1" s="1"/>
  <c r="J59" i="1"/>
  <c r="F59" i="1"/>
  <c r="H59" i="1"/>
  <c r="F67" i="1"/>
  <c r="D40" i="1" s="1"/>
  <c r="J40" i="1" s="1"/>
  <c r="C67" i="1"/>
  <c r="C27" i="1" s="1"/>
  <c r="D67" i="1"/>
  <c r="D27" i="1" s="1"/>
  <c r="F63" i="1"/>
  <c r="H63" i="1"/>
  <c r="H65" i="1" s="1"/>
  <c r="E7" i="1"/>
  <c r="E5" i="1"/>
  <c r="E4" i="1"/>
  <c r="D63" i="1"/>
  <c r="C63" i="1"/>
  <c r="C54" i="1"/>
  <c r="D54" i="1"/>
  <c r="H48" i="1"/>
  <c r="H47" i="1"/>
  <c r="H45" i="1"/>
  <c r="J72" i="4"/>
  <c r="C48" i="1" s="1"/>
  <c r="J48" i="4"/>
  <c r="W72" i="4" s="1"/>
  <c r="C47" i="1" s="1"/>
  <c r="B45" i="1"/>
  <c r="Q115" i="4"/>
  <c r="W115" i="4"/>
  <c r="W74" i="4"/>
  <c r="D47" i="1" s="1"/>
  <c r="J74" i="4"/>
  <c r="D48" i="1" s="1"/>
  <c r="W50" i="4"/>
  <c r="D46" i="1" s="1"/>
  <c r="J50" i="4"/>
  <c r="D45" i="1" s="1"/>
  <c r="X27" i="4"/>
  <c r="M161" i="4" s="1"/>
  <c r="S24" i="4"/>
  <c r="M158" i="4" s="1"/>
  <c r="G32" i="13" l="1"/>
  <c r="L32" i="13" s="1"/>
  <c r="P31" i="13" s="1"/>
  <c r="G32" i="9"/>
  <c r="L32" i="9" s="1"/>
  <c r="I92" i="8" s="1"/>
  <c r="B37" i="7"/>
  <c r="G32" i="7"/>
  <c r="L32" i="7" s="1"/>
  <c r="P31" i="7" s="1"/>
  <c r="B37" i="13"/>
  <c r="B38" i="13"/>
  <c r="E93" i="12"/>
  <c r="B38" i="7"/>
  <c r="E93" i="6"/>
  <c r="B37" i="10"/>
  <c r="E92" i="11"/>
  <c r="G32" i="10"/>
  <c r="L32" i="10" s="1"/>
  <c r="E93" i="11"/>
  <c r="B38" i="10"/>
  <c r="B38" i="9"/>
  <c r="E93" i="8"/>
  <c r="B37" i="9"/>
  <c r="I168" i="4"/>
  <c r="L24" i="15" s="1"/>
  <c r="K87" i="1"/>
  <c r="E54" i="1"/>
  <c r="L54" i="1" s="1"/>
  <c r="L55" i="1" s="1"/>
  <c r="E127" i="4"/>
  <c r="A45" i="1"/>
  <c r="A46" i="1" s="1"/>
  <c r="B46" i="1" s="1"/>
  <c r="H33" i="1"/>
  <c r="F64" i="1"/>
  <c r="I32" i="1"/>
  <c r="C46" i="1"/>
  <c r="E46" i="1" s="1"/>
  <c r="C45" i="1"/>
  <c r="E45" i="1" s="1"/>
  <c r="F45" i="1" s="1"/>
  <c r="I40" i="1"/>
  <c r="I33" i="1"/>
  <c r="K40" i="1"/>
  <c r="K30" i="1"/>
  <c r="K31" i="1"/>
  <c r="E32" i="1"/>
  <c r="F40" i="1"/>
  <c r="G40" i="1"/>
  <c r="H40" i="1"/>
  <c r="H32" i="1"/>
  <c r="H31" i="1"/>
  <c r="K32" i="1"/>
  <c r="J30" i="1"/>
  <c r="J31" i="1"/>
  <c r="H30" i="1"/>
  <c r="J32" i="1"/>
  <c r="I30" i="1"/>
  <c r="I31" i="1"/>
  <c r="G33" i="1"/>
  <c r="K33" i="1"/>
  <c r="J33" i="1"/>
  <c r="B30" i="1"/>
  <c r="F65" i="1"/>
  <c r="H64" i="1"/>
  <c r="H66" i="1" s="1"/>
  <c r="J64" i="1"/>
  <c r="J66" i="1" s="1"/>
  <c r="E27" i="1"/>
  <c r="E67" i="1"/>
  <c r="E40" i="1" s="1"/>
  <c r="E48" i="1"/>
  <c r="E47" i="1"/>
  <c r="I36" i="2"/>
  <c r="I35" i="2"/>
  <c r="L82" i="1"/>
  <c r="L83" i="1" s="1"/>
  <c r="L77" i="1"/>
  <c r="L76" i="1"/>
  <c r="L75" i="1"/>
  <c r="L74" i="1"/>
  <c r="L73" i="1"/>
  <c r="E63" i="1"/>
  <c r="E6" i="1"/>
  <c r="E8" i="1" s="1"/>
  <c r="Q32" i="13" l="1"/>
  <c r="L41" i="13" s="1"/>
  <c r="I92" i="12"/>
  <c r="Q32" i="9"/>
  <c r="P31" i="9"/>
  <c r="R35" i="9" s="1"/>
  <c r="I95" i="8" s="1"/>
  <c r="L53" i="15" s="1"/>
  <c r="Q32" i="7"/>
  <c r="R35" i="7" s="1"/>
  <c r="I95" i="6" s="1"/>
  <c r="L37" i="15" s="1"/>
  <c r="I92" i="6"/>
  <c r="I92" i="11"/>
  <c r="Q32" i="10"/>
  <c r="P31" i="10"/>
  <c r="O127" i="4"/>
  <c r="G30" i="1"/>
  <c r="E90" i="4"/>
  <c r="B31" i="1"/>
  <c r="T43" i="4"/>
  <c r="O40" i="4" s="1"/>
  <c r="F66" i="1"/>
  <c r="L63" i="1" s="1"/>
  <c r="N32" i="1"/>
  <c r="N40" i="1"/>
  <c r="L40" i="1" s="1"/>
  <c r="F46" i="1"/>
  <c r="L46" i="1" s="1"/>
  <c r="L91" i="4" s="1"/>
  <c r="F47" i="1"/>
  <c r="L47" i="1" s="1"/>
  <c r="L92" i="4" s="1"/>
  <c r="F48" i="1"/>
  <c r="L48" i="1" s="1"/>
  <c r="L93" i="4" s="1"/>
  <c r="N33" i="1"/>
  <c r="N31" i="1"/>
  <c r="F30" i="1"/>
  <c r="B35" i="1"/>
  <c r="L45" i="1"/>
  <c r="L90" i="4" s="1"/>
  <c r="N30" i="1"/>
  <c r="A47" i="1"/>
  <c r="B47" i="1" s="1"/>
  <c r="L78" i="1"/>
  <c r="I150" i="4" s="1"/>
  <c r="L23" i="15" s="1"/>
  <c r="E91" i="4" l="1"/>
  <c r="G31" i="1"/>
  <c r="L41" i="9"/>
  <c r="J85" i="9" s="1"/>
  <c r="R35" i="13"/>
  <c r="I95" i="12" s="1"/>
  <c r="L85" i="15" s="1"/>
  <c r="L41" i="7"/>
  <c r="J85" i="7" s="1"/>
  <c r="J85" i="13"/>
  <c r="K88" i="13"/>
  <c r="L41" i="10"/>
  <c r="R35" i="10"/>
  <c r="I95" i="11" s="1"/>
  <c r="L69" i="15" s="1"/>
  <c r="K88" i="9"/>
  <c r="I127" i="4"/>
  <c r="L68" i="1"/>
  <c r="B36" i="1"/>
  <c r="F31" i="1"/>
  <c r="L31" i="1" s="1"/>
  <c r="T67" i="4"/>
  <c r="O68" i="4" s="1"/>
  <c r="B32" i="1"/>
  <c r="G32" i="1" s="1"/>
  <c r="L30" i="1"/>
  <c r="I90" i="4" s="1"/>
  <c r="L49" i="1"/>
  <c r="A48" i="1"/>
  <c r="B48" i="1" s="1"/>
  <c r="K88" i="7" l="1"/>
  <c r="N179" i="12"/>
  <c r="I1" i="12"/>
  <c r="F123" i="13"/>
  <c r="G123" i="13" s="1"/>
  <c r="F125" i="13"/>
  <c r="G125" i="13" s="1"/>
  <c r="L88" i="13"/>
  <c r="F124" i="13"/>
  <c r="G124" i="13" s="1"/>
  <c r="F126" i="13"/>
  <c r="G126" i="13" s="1"/>
  <c r="J85" i="10"/>
  <c r="K88" i="10"/>
  <c r="I1" i="8"/>
  <c r="N179" i="8"/>
  <c r="F123" i="9"/>
  <c r="G123" i="9" s="1"/>
  <c r="F126" i="9"/>
  <c r="G126" i="9" s="1"/>
  <c r="F125" i="9"/>
  <c r="G125" i="9" s="1"/>
  <c r="L88" i="9"/>
  <c r="F124" i="9"/>
  <c r="G124" i="9" s="1"/>
  <c r="I1" i="6"/>
  <c r="N179" i="6"/>
  <c r="F123" i="7"/>
  <c r="G123" i="7" s="1"/>
  <c r="F125" i="7"/>
  <c r="G125" i="7" s="1"/>
  <c r="L88" i="7"/>
  <c r="F124" i="7"/>
  <c r="G124" i="7" s="1"/>
  <c r="F126" i="7"/>
  <c r="G126" i="7" s="1"/>
  <c r="L127" i="4"/>
  <c r="I129" i="4" s="1"/>
  <c r="L22" i="15" s="1"/>
  <c r="E92" i="4"/>
  <c r="F32" i="1"/>
  <c r="L32" i="1" s="1"/>
  <c r="P31" i="1" s="1"/>
  <c r="I91" i="4"/>
  <c r="O30" i="1"/>
  <c r="H67" i="4"/>
  <c r="C68" i="4" s="1"/>
  <c r="B33" i="1"/>
  <c r="F33" i="1" s="1"/>
  <c r="L33" i="1" s="1"/>
  <c r="I93" i="4" s="1"/>
  <c r="L58" i="15" l="1"/>
  <c r="K110" i="15" s="1"/>
  <c r="D56" i="5"/>
  <c r="L42" i="15"/>
  <c r="K109" i="15" s="1"/>
  <c r="D55" i="5"/>
  <c r="L90" i="15"/>
  <c r="K112" i="15" s="1"/>
  <c r="D58" i="5"/>
  <c r="P1" i="12"/>
  <c r="N181" i="12"/>
  <c r="L92" i="15" s="1"/>
  <c r="G128" i="13"/>
  <c r="F123" i="10"/>
  <c r="G123" i="10" s="1"/>
  <c r="N179" i="11"/>
  <c r="F126" i="10"/>
  <c r="G126" i="10" s="1"/>
  <c r="F125" i="10"/>
  <c r="G125" i="10" s="1"/>
  <c r="L88" i="10"/>
  <c r="N181" i="11" s="1"/>
  <c r="I1" i="11"/>
  <c r="F124" i="10"/>
  <c r="G124" i="10" s="1"/>
  <c r="P1" i="8"/>
  <c r="N181" i="8"/>
  <c r="L60" i="15" s="1"/>
  <c r="G128" i="9"/>
  <c r="P1" i="6"/>
  <c r="N181" i="6"/>
  <c r="L44" i="15" s="1"/>
  <c r="G128" i="7"/>
  <c r="R33" i="1"/>
  <c r="I92" i="4"/>
  <c r="Q32" i="1"/>
  <c r="B38" i="1"/>
  <c r="E93" i="4"/>
  <c r="B37" i="1"/>
  <c r="AA96" i="5" l="1"/>
  <c r="AB96" i="5" s="1"/>
  <c r="AA95" i="5"/>
  <c r="AB95" i="5" s="1"/>
  <c r="AA94" i="5"/>
  <c r="AB94" i="5" s="1"/>
  <c r="Q96" i="5"/>
  <c r="R96" i="5" s="1"/>
  <c r="Q94" i="5"/>
  <c r="R94" i="5" s="1"/>
  <c r="Q95" i="5"/>
  <c r="R95" i="5" s="1"/>
  <c r="G95" i="5"/>
  <c r="H95" i="5" s="1"/>
  <c r="G96" i="5"/>
  <c r="H96" i="5" s="1"/>
  <c r="G94" i="5"/>
  <c r="H94" i="5" s="1"/>
  <c r="G55" i="5"/>
  <c r="J55" i="5" s="1"/>
  <c r="AA121" i="5"/>
  <c r="AB121" i="5" s="1"/>
  <c r="AA123" i="5"/>
  <c r="AB123" i="5" s="1"/>
  <c r="AA122" i="5"/>
  <c r="AB122" i="5" s="1"/>
  <c r="L74" i="15"/>
  <c r="K111" i="15" s="1"/>
  <c r="D57" i="5"/>
  <c r="AA105" i="5"/>
  <c r="AB105" i="5" s="1"/>
  <c r="AA104" i="5"/>
  <c r="AB104" i="5" s="1"/>
  <c r="AA103" i="5"/>
  <c r="AB103" i="5" s="1"/>
  <c r="Q104" i="5"/>
  <c r="R104" i="5" s="1"/>
  <c r="Q103" i="5"/>
  <c r="R103" i="5" s="1"/>
  <c r="Q105" i="5"/>
  <c r="R105" i="5" s="1"/>
  <c r="G104" i="5"/>
  <c r="H104" i="5" s="1"/>
  <c r="G105" i="5"/>
  <c r="H105" i="5" s="1"/>
  <c r="G103" i="5"/>
  <c r="H103" i="5" s="1"/>
  <c r="Q122" i="5"/>
  <c r="R122" i="5" s="1"/>
  <c r="Q123" i="5"/>
  <c r="R123" i="5" s="1"/>
  <c r="Q121" i="5"/>
  <c r="R121" i="5" s="1"/>
  <c r="G121" i="5"/>
  <c r="H121" i="5" s="1"/>
  <c r="G123" i="5"/>
  <c r="H123" i="5" s="1"/>
  <c r="G122" i="5"/>
  <c r="H122" i="5" s="1"/>
  <c r="G58" i="5"/>
  <c r="B134" i="13"/>
  <c r="B133" i="13"/>
  <c r="B131" i="13"/>
  <c r="B132" i="13"/>
  <c r="B130" i="13"/>
  <c r="L76" i="15"/>
  <c r="P1" i="11"/>
  <c r="G128" i="10"/>
  <c r="B134" i="9"/>
  <c r="B133" i="9"/>
  <c r="B132" i="9"/>
  <c r="B130" i="9"/>
  <c r="B131" i="9"/>
  <c r="B134" i="7"/>
  <c r="B133" i="7"/>
  <c r="B132" i="7"/>
  <c r="B131" i="7"/>
  <c r="B130" i="7"/>
  <c r="L41" i="1"/>
  <c r="K88" i="1" s="1"/>
  <c r="R35" i="1"/>
  <c r="I95" i="4" s="1"/>
  <c r="L21" i="15" s="1"/>
  <c r="H107" i="5" l="1"/>
  <c r="C108" i="5" s="1"/>
  <c r="AB125" i="5"/>
  <c r="W125" i="5" s="1"/>
  <c r="AB98" i="5"/>
  <c r="W98" i="5" s="1"/>
  <c r="AE93" i="5" s="1"/>
  <c r="R98" i="5"/>
  <c r="AA114" i="5"/>
  <c r="AB114" i="5" s="1"/>
  <c r="AA113" i="5"/>
  <c r="AB113" i="5" s="1"/>
  <c r="AA112" i="5"/>
  <c r="AB112" i="5" s="1"/>
  <c r="Q112" i="5"/>
  <c r="R112" i="5" s="1"/>
  <c r="Q113" i="5"/>
  <c r="R113" i="5" s="1"/>
  <c r="Q114" i="5"/>
  <c r="R114" i="5" s="1"/>
  <c r="G113" i="5"/>
  <c r="H113" i="5" s="1"/>
  <c r="G112" i="5"/>
  <c r="H112" i="5" s="1"/>
  <c r="G114" i="5"/>
  <c r="H114" i="5" s="1"/>
  <c r="R107" i="5"/>
  <c r="AB107" i="5"/>
  <c r="H98" i="5"/>
  <c r="H125" i="5"/>
  <c r="C125" i="5" s="1"/>
  <c r="AE120" i="5" s="1"/>
  <c r="J58" i="5"/>
  <c r="R125" i="5"/>
  <c r="B134" i="10"/>
  <c r="B133" i="10"/>
  <c r="B132" i="10"/>
  <c r="B131" i="10"/>
  <c r="B130" i="10"/>
  <c r="N178" i="4"/>
  <c r="F126" i="1"/>
  <c r="G126" i="1" s="1"/>
  <c r="F125" i="1"/>
  <c r="G125" i="1" s="1"/>
  <c r="F124" i="1"/>
  <c r="G124" i="1" s="1"/>
  <c r="F123" i="1"/>
  <c r="G123" i="1" s="1"/>
  <c r="J85" i="1"/>
  <c r="C107" i="5" l="1"/>
  <c r="W99" i="5"/>
  <c r="AB116" i="5"/>
  <c r="W126" i="5"/>
  <c r="R116" i="5"/>
  <c r="W116" i="5"/>
  <c r="W117" i="5"/>
  <c r="C131" i="5"/>
  <c r="R109" i="15"/>
  <c r="C98" i="5"/>
  <c r="C99" i="5"/>
  <c r="M107" i="5"/>
  <c r="M108" i="5"/>
  <c r="W108" i="5"/>
  <c r="W107" i="5"/>
  <c r="H116" i="5"/>
  <c r="M98" i="5"/>
  <c r="M99" i="5"/>
  <c r="L26" i="15"/>
  <c r="K108" i="15" s="1"/>
  <c r="I116" i="15" s="1"/>
  <c r="D54" i="5"/>
  <c r="C126" i="5"/>
  <c r="M126" i="5"/>
  <c r="M125" i="5"/>
  <c r="G128" i="1"/>
  <c r="B133" i="1" s="1"/>
  <c r="I1" i="4"/>
  <c r="L88" i="1"/>
  <c r="N180" i="4" s="1"/>
  <c r="L28" i="15" s="1"/>
  <c r="AA85" i="5" l="1"/>
  <c r="AB85" i="5" s="1"/>
  <c r="AA87" i="5"/>
  <c r="AB87" i="5" s="1"/>
  <c r="AA86" i="5"/>
  <c r="AB86" i="5" s="1"/>
  <c r="C117" i="5"/>
  <c r="C116" i="5"/>
  <c r="D131" i="5"/>
  <c r="F131" i="5" s="1"/>
  <c r="E131" i="5"/>
  <c r="G131" i="5" s="1"/>
  <c r="I138" i="5" s="1"/>
  <c r="J138" i="5" s="1"/>
  <c r="M117" i="5"/>
  <c r="M116" i="5"/>
  <c r="C133" i="5" s="1"/>
  <c r="G54" i="5"/>
  <c r="G86" i="5"/>
  <c r="H86" i="5" s="1"/>
  <c r="G85" i="5"/>
  <c r="H85" i="5" s="1"/>
  <c r="G87" i="5"/>
  <c r="H87" i="5" s="1"/>
  <c r="Q85" i="5"/>
  <c r="R85" i="5" s="1"/>
  <c r="Q87" i="5"/>
  <c r="R87" i="5" s="1"/>
  <c r="Q86" i="5"/>
  <c r="R86" i="5" s="1"/>
  <c r="I117" i="15"/>
  <c r="R1" i="15" s="1"/>
  <c r="J1" i="15"/>
  <c r="C134" i="5"/>
  <c r="R112" i="15"/>
  <c r="B130" i="1"/>
  <c r="B132" i="1"/>
  <c r="B134" i="1"/>
  <c r="B131" i="1"/>
  <c r="P1" i="4"/>
  <c r="F138" i="5" l="1"/>
  <c r="G138" i="5" s="1"/>
  <c r="H131" i="5"/>
  <c r="C138" i="5" s="1"/>
  <c r="D138" i="5" s="1"/>
  <c r="H89" i="5"/>
  <c r="C89" i="5" s="1"/>
  <c r="E133" i="5"/>
  <c r="G133" i="5" s="1"/>
  <c r="I140" i="5" s="1"/>
  <c r="J140" i="5" s="1"/>
  <c r="D133" i="5"/>
  <c r="F133" i="5" s="1"/>
  <c r="AB89" i="5"/>
  <c r="D134" i="5"/>
  <c r="F134" i="5" s="1"/>
  <c r="E134" i="5"/>
  <c r="G134" i="5" s="1"/>
  <c r="I141" i="5" s="1"/>
  <c r="R89" i="5"/>
  <c r="J54" i="5"/>
  <c r="K54" i="5" s="1"/>
  <c r="L135" i="15" s="1"/>
  <c r="G59" i="5"/>
  <c r="C90" i="5" l="1"/>
  <c r="H133" i="5"/>
  <c r="C140" i="5" s="1"/>
  <c r="D140" i="5" s="1"/>
  <c r="F140" i="5"/>
  <c r="G140" i="5" s="1"/>
  <c r="W90" i="5"/>
  <c r="W89" i="5"/>
  <c r="AE84" i="5" s="1"/>
  <c r="C130" i="5" s="1"/>
  <c r="J141" i="5"/>
  <c r="H134" i="5"/>
  <c r="C141" i="5" s="1"/>
  <c r="D141" i="5" s="1"/>
  <c r="F141" i="5"/>
  <c r="G141" i="5" s="1"/>
  <c r="R63" i="5"/>
  <c r="S66" i="5"/>
  <c r="B72" i="5" s="1"/>
  <c r="S65" i="5"/>
  <c r="B71" i="5" s="1"/>
  <c r="S63" i="5"/>
  <c r="B69" i="5" s="1"/>
  <c r="R65" i="5"/>
  <c r="L77" i="5"/>
  <c r="S64" i="5"/>
  <c r="B70" i="5" s="1"/>
  <c r="K55" i="5"/>
  <c r="R135" i="15" s="1"/>
  <c r="R66" i="5"/>
  <c r="R64" i="5"/>
  <c r="M90" i="5"/>
  <c r="M89" i="5"/>
  <c r="R108" i="15" l="1"/>
  <c r="D130" i="5"/>
  <c r="F130" i="5" s="1"/>
  <c r="F137" i="5" s="1"/>
  <c r="G137" i="5" s="1"/>
  <c r="F143" i="5" s="1" a="1"/>
  <c r="E130" i="5"/>
  <c r="G130" i="5" s="1"/>
  <c r="I137" i="5" s="1"/>
  <c r="J137" i="5" s="1"/>
  <c r="I143" i="5" s="1" a="1"/>
  <c r="R68" i="5"/>
  <c r="J172" i="15" l="1"/>
  <c r="N172" i="15" s="1"/>
  <c r="J171" i="15"/>
  <c r="N171" i="15" s="1"/>
  <c r="I143" i="5"/>
  <c r="J168" i="15" s="1"/>
  <c r="N168" i="15" s="1"/>
  <c r="J170" i="15"/>
  <c r="N170" i="15" s="1"/>
  <c r="J169" i="15"/>
  <c r="N169" i="15" s="1"/>
  <c r="H130" i="5"/>
  <c r="C137" i="5" s="1"/>
  <c r="D137" i="5" s="1"/>
  <c r="C143" i="5" s="1" a="1"/>
  <c r="C143" i="5" s="1"/>
  <c r="J160" i="15" s="1"/>
  <c r="N160" i="15" s="1"/>
  <c r="B74" i="5"/>
  <c r="F74" i="5"/>
  <c r="N145" i="15" s="1"/>
  <c r="D74" i="5"/>
  <c r="E74" i="5"/>
  <c r="R125" i="15" s="1"/>
  <c r="G74" i="5"/>
  <c r="L74" i="5" s="1"/>
  <c r="H74" i="5"/>
  <c r="L75" i="5" s="1"/>
  <c r="F143" i="5"/>
  <c r="J152" i="15" s="1"/>
  <c r="N152" i="15" s="1"/>
  <c r="J153" i="15"/>
  <c r="N153" i="15" s="1"/>
  <c r="J154" i="15"/>
  <c r="N154" i="15" s="1"/>
  <c r="J156" i="15"/>
  <c r="N156" i="15" s="1"/>
  <c r="J155" i="15"/>
  <c r="N155" i="15" s="1"/>
  <c r="J164" i="15" l="1"/>
  <c r="N164" i="15" s="1"/>
  <c r="J161" i="15"/>
  <c r="N161" i="15" s="1"/>
  <c r="J162" i="15"/>
  <c r="N162" i="15" s="1"/>
  <c r="J163" i="15"/>
  <c r="N163" i="15" s="1"/>
  <c r="O132" i="15"/>
  <c r="L76" i="5"/>
  <c r="R123" i="15"/>
  <c r="R127" i="15" s="1"/>
  <c r="J145" i="15"/>
  <c r="L12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150060</author>
  </authors>
  <commentList>
    <comment ref="I94" authorId="0" shapeId="0" xr:uid="{A0CA6688-0ECF-4792-B2DF-EF9A0158218E}">
      <text>
        <r>
          <rPr>
            <b/>
            <sz val="9"/>
            <color indexed="81"/>
            <rFont val="宋体"/>
            <charset val="134"/>
          </rPr>
          <t>150060:</t>
        </r>
        <r>
          <rPr>
            <sz val="9"/>
            <color indexed="81"/>
            <rFont val="宋体"/>
            <charset val="134"/>
          </rPr>
          <t xml:space="preserve">
低温制热可更改此范围，大致有以下几类情况：
-15～24
-20～24
如有其他特殊的要求请提供相关资料可更改。</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<sst xmlns="http://schemas.openxmlformats.org/spreadsheetml/2006/main" count="2690" uniqueCount="664">
  <si>
    <t>Dane pomieszczenia</t>
  </si>
  <si>
    <t>Numer pomieszczenia:</t>
  </si>
  <si>
    <t>Długość</t>
  </si>
  <si>
    <t>Szerokość</t>
  </si>
  <si>
    <t>Powierzchnia</t>
  </si>
  <si>
    <t>Wysokość</t>
  </si>
  <si>
    <t>Kubatura</t>
  </si>
  <si>
    <t>[m]</t>
  </si>
  <si>
    <t>[m2]</t>
  </si>
  <si>
    <t>[m3]</t>
  </si>
  <si>
    <t>Strona świata</t>
  </si>
  <si>
    <t>Okna dachowe</t>
  </si>
  <si>
    <t>Dane podstawowe</t>
  </si>
  <si>
    <t>[    ]</t>
  </si>
  <si>
    <t>Okna niezabezpieczone</t>
  </si>
  <si>
    <t>Wpłw osłony przeciwsłonecznej</t>
  </si>
  <si>
    <t>Szacowana wymagana moc chłodzenia</t>
  </si>
  <si>
    <t>[W]</t>
  </si>
  <si>
    <t>[W/m2]</t>
  </si>
  <si>
    <t>Powierzchnia bez okien
i drzwi</t>
  </si>
  <si>
    <t>Faktor wpływu</t>
  </si>
  <si>
    <t>Łączne zapotrzebowanie</t>
  </si>
  <si>
    <t>Nie izolowany</t>
  </si>
  <si>
    <t>Izolowany</t>
  </si>
  <si>
    <t>Sufit (dach) bez okien dachowych i świetlików uwzględnionych powyżej w obliczeniach</t>
  </si>
  <si>
    <t>Urządzenia elektryczne i oświetlenie</t>
  </si>
  <si>
    <t>Oświetlenie</t>
  </si>
  <si>
    <t>Ilość urządzeń</t>
  </si>
  <si>
    <t>Ilość osób</t>
  </si>
  <si>
    <t>Ilość ciepła przypadająca na 1 osobę</t>
  </si>
  <si>
    <t xml:space="preserve">Łączne zapotrzebowanie na chłodzenie : </t>
  </si>
  <si>
    <t>Komputer</t>
  </si>
  <si>
    <t>Drukarka</t>
  </si>
  <si>
    <t>Radio/Hifi</t>
  </si>
  <si>
    <t>TV</t>
  </si>
  <si>
    <t>Nasłonecznenie przez okna, dzwi zewnętrzne</t>
  </si>
  <si>
    <t>Dane ogólne pomieszczenia</t>
  </si>
  <si>
    <t>Technical Specifications</t>
    <phoneticPr fontId="0" type="noConversion"/>
  </si>
  <si>
    <t>Split-type Inverter</t>
    <phoneticPr fontId="0" type="noConversion"/>
  </si>
  <si>
    <t>Sr No</t>
    <phoneticPr fontId="0" type="noConversion"/>
  </si>
  <si>
    <t>Parameter</t>
    <phoneticPr fontId="0" type="noConversion"/>
  </si>
  <si>
    <t>Unit</t>
    <phoneticPr fontId="0" type="noConversion"/>
  </si>
  <si>
    <t>Value</t>
    <phoneticPr fontId="0" type="noConversion"/>
  </si>
  <si>
    <t xml:space="preserve">Model </t>
    <phoneticPr fontId="0" type="noConversion"/>
  </si>
  <si>
    <t>--</t>
    <phoneticPr fontId="0" type="noConversion"/>
  </si>
  <si>
    <t>Product Code</t>
    <phoneticPr fontId="0" type="noConversion"/>
  </si>
  <si>
    <t>Power Supply</t>
    <phoneticPr fontId="0" type="noConversion"/>
  </si>
  <si>
    <t>Rated Voltage</t>
    <phoneticPr fontId="0" type="noConversion"/>
  </si>
  <si>
    <t>220-240</t>
  </si>
  <si>
    <t>Rated Frequency</t>
    <phoneticPr fontId="0" type="noConversion"/>
  </si>
  <si>
    <t>Hz</t>
    <phoneticPr fontId="0" type="noConversion"/>
  </si>
  <si>
    <t>50</t>
  </si>
  <si>
    <t>Phases</t>
    <phoneticPr fontId="0" type="noConversion"/>
  </si>
  <si>
    <t>1</t>
  </si>
  <si>
    <t>Power Supply Mode</t>
    <phoneticPr fontId="0" type="noConversion"/>
  </si>
  <si>
    <t>Outdoor</t>
  </si>
  <si>
    <t>Cross-sectional Area of Power Cable Conductor</t>
    <phoneticPr fontId="0" type="noConversion"/>
  </si>
  <si>
    <t>1.00</t>
  </si>
  <si>
    <t>1.50</t>
  </si>
  <si>
    <t>1.5</t>
  </si>
  <si>
    <t>Recommended Power Cable(Core)</t>
    <phoneticPr fontId="0" type="noConversion"/>
  </si>
  <si>
    <t>N</t>
    <phoneticPr fontId="0" type="noConversion"/>
  </si>
  <si>
    <t>3</t>
  </si>
  <si>
    <t>Min/Max. Voltage</t>
  </si>
  <si>
    <t>V</t>
    <phoneticPr fontId="0" type="noConversion"/>
  </si>
  <si>
    <t>198/264</t>
  </si>
  <si>
    <t>198/264</t>
    <phoneticPr fontId="0" type="noConversion"/>
  </si>
  <si>
    <r>
      <t>Cooling Capacity</t>
    </r>
    <r>
      <rPr>
        <sz val="10"/>
        <rFont val="宋体"/>
        <charset val="134"/>
      </rPr>
      <t/>
    </r>
  </si>
  <si>
    <t>W</t>
  </si>
  <si>
    <t>2700</t>
  </si>
  <si>
    <t>3500</t>
  </si>
  <si>
    <t>5200</t>
  </si>
  <si>
    <t>Min. Cooling Capacity</t>
  </si>
  <si>
    <t>450</t>
  </si>
  <si>
    <t>700</t>
  </si>
  <si>
    <t>1260</t>
  </si>
  <si>
    <t>Max. Cooling Capacity</t>
  </si>
  <si>
    <t>4000</t>
  </si>
  <si>
    <t>6600</t>
  </si>
  <si>
    <t>Pdesignc</t>
    <phoneticPr fontId="0" type="noConversion"/>
  </si>
  <si>
    <t>kW</t>
    <phoneticPr fontId="0" type="noConversion"/>
  </si>
  <si>
    <t>2.70</t>
  </si>
  <si>
    <t>3.50�</t>
  </si>
  <si>
    <t>5.20</t>
  </si>
  <si>
    <r>
      <t>Heating Capacity</t>
    </r>
    <r>
      <rPr>
        <sz val="10"/>
        <rFont val="宋体"/>
        <charset val="134"/>
      </rPr>
      <t/>
    </r>
  </si>
  <si>
    <t>2800</t>
  </si>
  <si>
    <t>3670</t>
  </si>
  <si>
    <t>5300</t>
  </si>
  <si>
    <t>Min. Heating Capacity</t>
    <phoneticPr fontId="0" type="noConversion"/>
  </si>
  <si>
    <t>800</t>
  </si>
  <si>
    <t>1120</t>
  </si>
  <si>
    <t>Max. Heating Capacity</t>
    <phoneticPr fontId="0" type="noConversion"/>
  </si>
  <si>
    <t>4200</t>
  </si>
  <si>
    <t>4500</t>
  </si>
  <si>
    <t>6800</t>
  </si>
  <si>
    <t>Pdesignh(Average)</t>
    <phoneticPr fontId="0" type="noConversion"/>
  </si>
  <si>
    <t>kW</t>
    <phoneticPr fontId="0" type="noConversion"/>
  </si>
  <si>
    <t>2.60</t>
  </si>
  <si>
    <t>3.00</t>
  </si>
  <si>
    <t>4.20</t>
  </si>
  <si>
    <t>Pdesignh(Warmer)</t>
    <phoneticPr fontId="0" type="noConversion"/>
  </si>
  <si>
    <t>2.80</t>
  </si>
  <si>
    <t>3.50</t>
  </si>
  <si>
    <t>4.30</t>
  </si>
  <si>
    <t>Pdesignh(Colder)</t>
    <phoneticPr fontId="0" type="noConversion"/>
  </si>
  <si>
    <t>4.50</t>
  </si>
  <si>
    <t>5.00</t>
  </si>
  <si>
    <r>
      <t>Cooling Power Input</t>
    </r>
    <r>
      <rPr>
        <sz val="10"/>
        <rFont val="宋体"/>
        <charset val="134"/>
      </rPr>
      <t/>
    </r>
  </si>
  <si>
    <t>W</t>
    <phoneticPr fontId="0" type="noConversion"/>
  </si>
  <si>
    <t>820</t>
  </si>
  <si>
    <t>1085</t>
  </si>
  <si>
    <t>1528</t>
  </si>
  <si>
    <t>Min. Cooling Power Input</t>
    <phoneticPr fontId="0" type="noConversion"/>
  </si>
  <si>
    <t>90</t>
  </si>
  <si>
    <t>380</t>
  </si>
  <si>
    <t>Max. Cooling Power Input</t>
    <phoneticPr fontId="0" type="noConversion"/>
  </si>
  <si>
    <t>1400</t>
  </si>
  <si>
    <t>1450</t>
  </si>
  <si>
    <t>2450</t>
  </si>
  <si>
    <t>Heating Power Input</t>
    <phoneticPr fontId="0" type="noConversion"/>
  </si>
  <si>
    <t>755</t>
  </si>
  <si>
    <t>990</t>
  </si>
  <si>
    <t>1410</t>
  </si>
  <si>
    <t>Min. Heating Power Input</t>
    <phoneticPr fontId="0" type="noConversion"/>
  </si>
  <si>
    <t>160</t>
  </si>
  <si>
    <t>180</t>
  </si>
  <si>
    <t>350</t>
  </si>
  <si>
    <t>Max. Heating Power Input</t>
    <phoneticPr fontId="0" type="noConversion"/>
  </si>
  <si>
    <t>1500</t>
  </si>
  <si>
    <t>2600</t>
  </si>
  <si>
    <t>Cooling Current</t>
    <phoneticPr fontId="0" type="noConversion"/>
  </si>
  <si>
    <t>A</t>
    <phoneticPr fontId="0" type="noConversion"/>
  </si>
  <si>
    <t>3.8</t>
  </si>
  <si>
    <t>5.0</t>
  </si>
  <si>
    <t>6.8</t>
  </si>
  <si>
    <t>8.73</t>
    <phoneticPr fontId="0" type="noConversion"/>
  </si>
  <si>
    <t>Heating Current</t>
    <phoneticPr fontId="0" type="noConversion"/>
  </si>
  <si>
    <t>3.5</t>
  </si>
  <si>
    <t>4.5</t>
  </si>
  <si>
    <t>6.3</t>
  </si>
  <si>
    <t>8.84</t>
    <phoneticPr fontId="0" type="noConversion"/>
  </si>
  <si>
    <r>
      <t>Rated Input</t>
    </r>
    <r>
      <rPr>
        <sz val="10"/>
        <rFont val="宋体"/>
        <charset val="134"/>
      </rPr>
      <t/>
    </r>
  </si>
  <si>
    <r>
      <t>Rated Current</t>
    </r>
    <r>
      <rPr>
        <sz val="10"/>
        <rFont val="宋体"/>
        <charset val="134"/>
      </rPr>
      <t/>
    </r>
  </si>
  <si>
    <t>6.6</t>
  </si>
  <si>
    <t>10.9</t>
  </si>
  <si>
    <t>15</t>
    <phoneticPr fontId="0" type="noConversion"/>
  </si>
  <si>
    <t>Rated Heating Current</t>
    <phoneticPr fontId="0" type="noConversion"/>
  </si>
  <si>
    <t>11.5</t>
  </si>
  <si>
    <t>17.5</t>
    <phoneticPr fontId="0" type="noConversion"/>
  </si>
  <si>
    <t>/</t>
  </si>
  <si>
    <t xml:space="preserve">EER </t>
    <phoneticPr fontId="0" type="noConversion"/>
  </si>
  <si>
    <t>W/W</t>
  </si>
  <si>
    <t>3.29</t>
  </si>
  <si>
    <t>3.23</t>
  </si>
  <si>
    <t>3.40</t>
  </si>
  <si>
    <t xml:space="preserve">COP </t>
    <phoneticPr fontId="0" type="noConversion"/>
  </si>
  <si>
    <t>3.71</t>
  </si>
  <si>
    <t>3.76</t>
  </si>
  <si>
    <t>--</t>
    <phoneticPr fontId="0" type="noConversion"/>
  </si>
  <si>
    <t xml:space="preserve">SEER </t>
    <phoneticPr fontId="0" type="noConversion"/>
  </si>
  <si>
    <t>6.80</t>
  </si>
  <si>
    <t>7.00</t>
  </si>
  <si>
    <t>7.0</t>
  </si>
  <si>
    <t>SCOP(Average)</t>
    <phoneticPr fontId="0" type="noConversion"/>
  </si>
  <si>
    <t>4.00</t>
  </si>
  <si>
    <t>4.0</t>
  </si>
  <si>
    <t>SCOP(Warmer)</t>
    <phoneticPr fontId="0" type="noConversion"/>
  </si>
  <si>
    <t>5.10</t>
  </si>
  <si>
    <t>5.1</t>
  </si>
  <si>
    <t>SCOP(Colder)</t>
    <phoneticPr fontId="0" type="noConversion"/>
  </si>
  <si>
    <t>3.20</t>
  </si>
  <si>
    <t>3.4</t>
  </si>
  <si>
    <t>Energy Class</t>
    <phoneticPr fontId="0" type="noConversion"/>
  </si>
  <si>
    <t>A++（Cooling）/A+（Average）/ A+++（Warmer）/B&lt;Colder&gt;</t>
  </si>
  <si>
    <t>SEER:A++/SCOP&lt;A/W/C&gt;：A+/A+++/A</t>
  </si>
  <si>
    <r>
      <t>Air Flow Volume</t>
    </r>
    <r>
      <rPr>
        <sz val="10"/>
        <rFont val="宋体"/>
        <charset val="134"/>
      </rPr>
      <t/>
    </r>
  </si>
  <si>
    <t>560/490/460/430/380/330/290</t>
  </si>
  <si>
    <t>680/620/560/490/450/420/390</t>
  </si>
  <si>
    <t>800/720/650/610/570/520/470</t>
  </si>
  <si>
    <t>1250/1100/1000/950/900/850/750</t>
    <phoneticPr fontId="0" type="noConversion"/>
  </si>
  <si>
    <t>Dehumidifying Volume</t>
    <phoneticPr fontId="0" type="noConversion"/>
  </si>
  <si>
    <t>L/h</t>
    <phoneticPr fontId="0" type="noConversion"/>
  </si>
  <si>
    <t>0.80</t>
  </si>
  <si>
    <t>1.40</t>
  </si>
  <si>
    <t>1.80</t>
  </si>
  <si>
    <t>Application Area</t>
    <phoneticPr fontId="0" type="noConversion"/>
  </si>
  <si>
    <t>12-18</t>
  </si>
  <si>
    <t>16-24</t>
  </si>
  <si>
    <t>23-34</t>
  </si>
  <si>
    <t>27-42</t>
  </si>
  <si>
    <t xml:space="preserve">Indoor  Unit </t>
    <phoneticPr fontId="0" type="noConversion"/>
  </si>
  <si>
    <t>Indoor Unit Model</t>
    <phoneticPr fontId="0" type="noConversion"/>
  </si>
  <si>
    <t>Fan Type</t>
    <phoneticPr fontId="0" type="noConversion"/>
  </si>
  <si>
    <t>Cross-flow</t>
  </si>
  <si>
    <t>mm</t>
    <phoneticPr fontId="0" type="noConversion"/>
  </si>
  <si>
    <t>Φ98×633.5</t>
  </si>
  <si>
    <t>Ф106×706</t>
  </si>
  <si>
    <t xml:space="preserve">Φ108×830 </t>
    <phoneticPr fontId="0" type="noConversion"/>
  </si>
  <si>
    <t>Cooling Speed</t>
    <phoneticPr fontId="0" type="noConversion"/>
  </si>
  <si>
    <t>r/min</t>
    <phoneticPr fontId="0" type="noConversion"/>
  </si>
  <si>
    <t>1350/1200/1120/1050/920/800/750</t>
  </si>
  <si>
    <t>1350/1200/1100/1000/920/850/800</t>
  </si>
  <si>
    <t>1230\1150\1080\980\900\ 850\800</t>
  </si>
  <si>
    <t>1250/1150/1050/950/900/850/800</t>
    <phoneticPr fontId="0" type="noConversion"/>
  </si>
  <si>
    <t>Heating Speed</t>
    <phoneticPr fontId="0" type="noConversion"/>
  </si>
  <si>
    <t>1300/1200/1120/1050/950/850/800</t>
  </si>
  <si>
    <t>1300/1200/1120/1050/980/900/850</t>
  </si>
  <si>
    <t>1350\1250\ 1150\1050\980\900\850</t>
  </si>
  <si>
    <t>1250/1150/1050/1000/950/900/850</t>
    <phoneticPr fontId="0" type="noConversion"/>
  </si>
  <si>
    <t>Fan Motor Power Output</t>
    <phoneticPr fontId="0" type="noConversion"/>
  </si>
  <si>
    <t>20</t>
  </si>
  <si>
    <t>35</t>
  </si>
  <si>
    <t>Fan Motor RLA</t>
    <phoneticPr fontId="0" type="noConversion"/>
  </si>
  <si>
    <t>0.215</t>
  </si>
  <si>
    <t>0.31</t>
  </si>
  <si>
    <t>0.35</t>
  </si>
  <si>
    <t xml:space="preserve">0.35 </t>
    <phoneticPr fontId="0" type="noConversion"/>
  </si>
  <si>
    <t xml:space="preserve">Fan Motor Capacitor </t>
    <phoneticPr fontId="0" type="noConversion"/>
  </si>
  <si>
    <t>μF</t>
    <phoneticPr fontId="0" type="noConversion"/>
  </si>
  <si>
    <t>2.5</t>
  </si>
  <si>
    <t>Heater Power Input</t>
    <phoneticPr fontId="0" type="noConversion"/>
  </si>
  <si>
    <t xml:space="preserve">Evaporator Form </t>
    <phoneticPr fontId="0" type="noConversion"/>
  </si>
  <si>
    <t>Aluminum Fin-copper Tube</t>
  </si>
  <si>
    <r>
      <t>Evaporator Pipe Diameter</t>
    </r>
    <r>
      <rPr>
        <sz val="10"/>
        <rFont val="宋体"/>
        <charset val="134"/>
      </rPr>
      <t/>
    </r>
  </si>
  <si>
    <t>φ5</t>
  </si>
  <si>
    <t>Ф7</t>
  </si>
  <si>
    <t>φ7</t>
  </si>
  <si>
    <t>Evaporator Row-fin Gap</t>
    <phoneticPr fontId="0" type="noConversion"/>
  </si>
  <si>
    <t>2-1.4</t>
  </si>
  <si>
    <t>2-1.4</t>
    <phoneticPr fontId="0" type="noConversion"/>
  </si>
  <si>
    <t>584×22.8×266.7</t>
  </si>
  <si>
    <t>635×22.8×306.3</t>
  </si>
  <si>
    <t>715×25.4×304.8</t>
  </si>
  <si>
    <t xml:space="preserve">850×25.4×342.9 </t>
    <phoneticPr fontId="0" type="noConversion"/>
  </si>
  <si>
    <t>Swing Motor Model</t>
    <phoneticPr fontId="0" type="noConversion"/>
  </si>
  <si>
    <t>MP24AA</t>
  </si>
  <si>
    <t>MP24BA</t>
  </si>
  <si>
    <t>MP35CJ</t>
  </si>
  <si>
    <t>Swing Motor Power Output</t>
    <phoneticPr fontId="0" type="noConversion"/>
  </si>
  <si>
    <t>2.5/1.5</t>
    <phoneticPr fontId="0" type="noConversion"/>
  </si>
  <si>
    <t>Fuse Current</t>
    <phoneticPr fontId="0" type="noConversion"/>
  </si>
  <si>
    <t>3.15</t>
  </si>
  <si>
    <t xml:space="preserve">Set Temperature Range </t>
    <phoneticPr fontId="0" type="noConversion"/>
  </si>
  <si>
    <t>℃</t>
    <phoneticPr fontId="0" type="noConversion"/>
  </si>
  <si>
    <t>16～30</t>
  </si>
  <si>
    <r>
      <t>Sound Pressure Level</t>
    </r>
    <r>
      <rPr>
        <sz val="10"/>
        <rFont val="宋体"/>
        <charset val="134"/>
      </rPr>
      <t/>
    </r>
  </si>
  <si>
    <t xml:space="preserve">dB (A) </t>
    <phoneticPr fontId="0" type="noConversion"/>
  </si>
  <si>
    <t>41/37/35/32/29/26/24</t>
  </si>
  <si>
    <t>42/38/35/32/30/28/26</t>
  </si>
  <si>
    <t>45/43/41/38/35/34/31</t>
  </si>
  <si>
    <t>48/45/42/39/37/36/33</t>
    <phoneticPr fontId="0" type="noConversion"/>
  </si>
  <si>
    <r>
      <t>Sound Power Level</t>
    </r>
    <r>
      <rPr>
        <sz val="10"/>
        <rFont val="宋体"/>
        <charset val="134"/>
      </rPr>
      <t/>
    </r>
  </si>
  <si>
    <t>55/48/46/44/40/37/35</t>
  </si>
  <si>
    <t>57/50/47/44/42/40/38</t>
  </si>
  <si>
    <t>55/53/51/48/45/44/41</t>
  </si>
  <si>
    <t>63/60/57/54/52/51/48</t>
    <phoneticPr fontId="0" type="noConversion"/>
  </si>
  <si>
    <r>
      <t xml:space="preserve">Dimension (W×H×D) </t>
    </r>
    <r>
      <rPr>
        <sz val="10"/>
        <rFont val="宋体"/>
        <charset val="134"/>
      </rPr>
      <t/>
    </r>
  </si>
  <si>
    <t>mm</t>
  </si>
  <si>
    <t>790×275×200</t>
  </si>
  <si>
    <t>845×289×209</t>
  </si>
  <si>
    <t>970×300×224</t>
  </si>
  <si>
    <t>1078x325x246</t>
    <phoneticPr fontId="0" type="noConversion"/>
  </si>
  <si>
    <t>Dimension of Carton Box (L×W×H)</t>
    <phoneticPr fontId="0" type="noConversion"/>
  </si>
  <si>
    <t>863×268×352</t>
  </si>
  <si>
    <t>918×278×364</t>
  </si>
  <si>
    <t>1038×380×305</t>
  </si>
  <si>
    <t>1145x410x335</t>
    <phoneticPr fontId="0" type="noConversion"/>
  </si>
  <si>
    <r>
      <t xml:space="preserve">Dimension of Package(L×W×H) </t>
    </r>
    <r>
      <rPr>
        <sz val="10"/>
        <rFont val="宋体"/>
        <charset val="134"/>
      </rPr>
      <t/>
    </r>
  </si>
  <si>
    <t>866×271×367</t>
  </si>
  <si>
    <t>921×281×379</t>
  </si>
  <si>
    <t>1041×383×320</t>
  </si>
  <si>
    <t>1148x413x350</t>
    <phoneticPr fontId="0" type="noConversion"/>
  </si>
  <si>
    <t>Stacked Layers</t>
    <phoneticPr fontId="0" type="noConversion"/>
  </si>
  <si>
    <t>－</t>
  </si>
  <si>
    <t>7</t>
  </si>
  <si>
    <t xml:space="preserve">Net Weight  </t>
    <phoneticPr fontId="0" type="noConversion"/>
  </si>
  <si>
    <t>kg</t>
    <phoneticPr fontId="0" type="noConversion"/>
  </si>
  <si>
    <t>9</t>
  </si>
  <si>
    <t>10.5</t>
  </si>
  <si>
    <t>13.5</t>
  </si>
  <si>
    <t>16.5</t>
    <phoneticPr fontId="0" type="noConversion"/>
  </si>
  <si>
    <t>Gross Weight</t>
    <phoneticPr fontId="0" type="noConversion"/>
  </si>
  <si>
    <t>11</t>
  </si>
  <si>
    <t>12.5</t>
  </si>
  <si>
    <t>16.5</t>
  </si>
  <si>
    <t>20</t>
    <phoneticPr fontId="0" type="noConversion"/>
  </si>
  <si>
    <t xml:space="preserve">Outdoor Unit </t>
    <phoneticPr fontId="0" type="noConversion"/>
  </si>
  <si>
    <t>Outdoor Unit Model</t>
    <phoneticPr fontId="0" type="noConversion"/>
  </si>
  <si>
    <t>GWH09QB-K6DNA1E/O&lt;LC&gt;</t>
  </si>
  <si>
    <t>GWH12QC-K6DNA1D/O&lt;LC&gt;</t>
  </si>
  <si>
    <t>GWH18QD-K6DNA1D/O 顶&lt;LC&gt;</t>
  </si>
  <si>
    <t>GWH24QE-K6DNA1E/O 顶(LC)</t>
    <phoneticPr fontId="0" type="noConversion"/>
  </si>
  <si>
    <t xml:space="preserve">Compressor Trademark </t>
    <phoneticPr fontId="0" type="noConversion"/>
  </si>
  <si>
    <t>GREE</t>
  </si>
  <si>
    <t>Compressor Model</t>
    <phoneticPr fontId="0" type="noConversion"/>
  </si>
  <si>
    <t>QXF-A079zE190A</t>
  </si>
  <si>
    <t>QXF-A102zE190B</t>
  </si>
  <si>
    <t>QXF-B141ZF030F</t>
  </si>
  <si>
    <t>QXFS-D25zX090H</t>
    <phoneticPr fontId="0" type="noConversion"/>
  </si>
  <si>
    <t>Compressor Oil</t>
    <phoneticPr fontId="0" type="noConversion"/>
  </si>
  <si>
    <t>FW68DA</t>
  </si>
  <si>
    <t>FW68DA or equivalent</t>
  </si>
  <si>
    <t>FW68DA</t>
    <phoneticPr fontId="0" type="noConversion"/>
  </si>
  <si>
    <t>Compressor Type</t>
    <phoneticPr fontId="0" type="noConversion"/>
  </si>
  <si>
    <t>Rotary</t>
  </si>
  <si>
    <t xml:space="preserve">Compressor LRA.  </t>
    <phoneticPr fontId="0" type="noConversion"/>
  </si>
  <si>
    <t>25</t>
  </si>
  <si>
    <t xml:space="preserve">Compressor RLA  </t>
    <phoneticPr fontId="0" type="noConversion"/>
  </si>
  <si>
    <t>4.6</t>
  </si>
  <si>
    <t>6.5</t>
  </si>
  <si>
    <t>Compressor Power Input</t>
    <phoneticPr fontId="0" type="noConversion"/>
  </si>
  <si>
    <t>790</t>
  </si>
  <si>
    <t>1023</t>
  </si>
  <si>
    <t>Compressor Overload Protector</t>
    <phoneticPr fontId="0" type="noConversion"/>
  </si>
  <si>
    <t>HPC115/95U1/KSD115℃</t>
  </si>
  <si>
    <t>HPC115/95U1  KSD115℃</t>
  </si>
  <si>
    <t>Axial-flow</t>
  </si>
  <si>
    <t>Fan Diameter</t>
    <phoneticPr fontId="0" type="noConversion"/>
  </si>
  <si>
    <t>400</t>
  </si>
  <si>
    <t>438</t>
  </si>
  <si>
    <t>520</t>
  </si>
  <si>
    <t>Fan Motor Speed</t>
    <phoneticPr fontId="0" type="noConversion"/>
  </si>
  <si>
    <t>rpm</t>
    <phoneticPr fontId="0" type="noConversion"/>
  </si>
  <si>
    <t>900</t>
  </si>
  <si>
    <t>30</t>
  </si>
  <si>
    <t>60</t>
  </si>
  <si>
    <t xml:space="preserve">Fan Motor RLA  </t>
    <phoneticPr fontId="0" type="noConversion"/>
  </si>
  <si>
    <t>0.36</t>
  </si>
  <si>
    <t>0.4</t>
  </si>
  <si>
    <t>0.58</t>
    <phoneticPr fontId="0" type="noConversion"/>
  </si>
  <si>
    <t>Outdoor Unit Air Flow Volume</t>
    <phoneticPr fontId="0" type="noConversion"/>
  </si>
  <si>
    <t>1600</t>
  </si>
  <si>
    <t>2200</t>
  </si>
  <si>
    <t>3200</t>
  </si>
  <si>
    <t xml:space="preserve">Condenser  Form </t>
    <phoneticPr fontId="0" type="noConversion"/>
  </si>
  <si>
    <t>Aluminum Fin-copper Tube</t>
    <phoneticPr fontId="0" type="noConversion"/>
  </si>
  <si>
    <t xml:space="preserve">Condenser  Pipe Diameter </t>
    <phoneticPr fontId="0" type="noConversion"/>
  </si>
  <si>
    <t>φ7.94</t>
  </si>
  <si>
    <t>Φ7</t>
  </si>
  <si>
    <t>Condenser  Rows-fin Gap</t>
    <phoneticPr fontId="0" type="noConversion"/>
  </si>
  <si>
    <t>1-1.4</t>
  </si>
  <si>
    <t>710×19.05×508</t>
  </si>
  <si>
    <t>731×19.05×550</t>
  </si>
  <si>
    <t>851×38.1×660</t>
  </si>
  <si>
    <t xml:space="preserve">935×38.1×660  </t>
    <phoneticPr fontId="0" type="noConversion"/>
  </si>
  <si>
    <t>Permissible Excessive Operating Pressure for the Discharge Side</t>
    <phoneticPr fontId="0" type="noConversion"/>
  </si>
  <si>
    <t>MPa</t>
    <phoneticPr fontId="0" type="noConversion"/>
  </si>
  <si>
    <t>4.3</t>
  </si>
  <si>
    <t>Permissible Excessive Operating Pressure for the Suction Side</t>
    <phoneticPr fontId="0" type="noConversion"/>
  </si>
  <si>
    <t>Maximum Allowable Pressure</t>
    <phoneticPr fontId="0" type="noConversion"/>
  </si>
  <si>
    <t xml:space="preserve">Cooling Operation  Ambient Temperature Range </t>
    <phoneticPr fontId="0" type="noConversion"/>
  </si>
  <si>
    <t>-15~43</t>
  </si>
  <si>
    <t>-15～43</t>
  </si>
  <si>
    <t xml:space="preserve"> -15~43</t>
  </si>
  <si>
    <t xml:space="preserve">Heating Operation  Ambient Temperature Range </t>
    <phoneticPr fontId="0" type="noConversion"/>
  </si>
  <si>
    <t>-15～24</t>
  </si>
  <si>
    <t xml:space="preserve"> -22～24</t>
  </si>
  <si>
    <t>Throttling Method</t>
    <phoneticPr fontId="0" type="noConversion"/>
  </si>
  <si>
    <t>Capillary</t>
  </si>
  <si>
    <t>Electron expansion valve</t>
  </si>
  <si>
    <t>Electron expansion valve</t>
    <phoneticPr fontId="0" type="noConversion"/>
  </si>
  <si>
    <t>Defrosting Method</t>
    <phoneticPr fontId="0" type="noConversion"/>
  </si>
  <si>
    <t>Automatic Defrosting</t>
  </si>
  <si>
    <t>Automatic Defrosting</t>
    <phoneticPr fontId="0" type="noConversion"/>
  </si>
  <si>
    <t>Climate Type</t>
    <phoneticPr fontId="0" type="noConversion"/>
  </si>
  <si>
    <t>T1</t>
  </si>
  <si>
    <t>Climate Zone</t>
    <phoneticPr fontId="0" type="noConversion"/>
  </si>
  <si>
    <t>Temperate Zone</t>
  </si>
  <si>
    <t>Isolation</t>
    <phoneticPr fontId="0" type="noConversion"/>
  </si>
  <si>
    <t>I</t>
  </si>
  <si>
    <t>Moisture Protection</t>
    <phoneticPr fontId="0" type="noConversion"/>
  </si>
  <si>
    <t>IPX4</t>
  </si>
  <si>
    <t>52</t>
  </si>
  <si>
    <t>57</t>
  </si>
  <si>
    <t>Sound Power Level</t>
    <phoneticPr fontId="0" type="noConversion"/>
  </si>
  <si>
    <t>59</t>
  </si>
  <si>
    <t>62</t>
  </si>
  <si>
    <t>64</t>
  </si>
  <si>
    <t>776×540×320</t>
  </si>
  <si>
    <t>848×596×320</t>
  </si>
  <si>
    <t>965×700×396</t>
  </si>
  <si>
    <t>955x700x396</t>
    <phoneticPr fontId="0" type="noConversion"/>
  </si>
  <si>
    <t>30.551×21.26×12.598</t>
  </si>
  <si>
    <t>33.386×23.465×12.598</t>
  </si>
  <si>
    <t>37.992×27.559×15.591</t>
  </si>
  <si>
    <t>37.598x27.56x15.59</t>
    <phoneticPr fontId="0" type="noConversion"/>
  </si>
  <si>
    <t>820×355×580</t>
  </si>
  <si>
    <t>878×360×630</t>
  </si>
  <si>
    <t>1026×455×735</t>
  </si>
  <si>
    <t>1026x455x735</t>
    <phoneticPr fontId="0" type="noConversion"/>
  </si>
  <si>
    <t>823×358×595</t>
  </si>
  <si>
    <t>881×363×645</t>
  </si>
  <si>
    <t>1029×458×750</t>
  </si>
  <si>
    <t>1029x458x750</t>
    <phoneticPr fontId="0" type="noConversion"/>
  </si>
  <si>
    <t>5</t>
  </si>
  <si>
    <t>4</t>
  </si>
  <si>
    <t>27.5</t>
  </si>
  <si>
    <t>31</t>
  </si>
  <si>
    <t>45</t>
  </si>
  <si>
    <t>53.5</t>
    <phoneticPr fontId="0" type="noConversion"/>
  </si>
  <si>
    <t>34</t>
  </si>
  <si>
    <t>49.5</t>
  </si>
  <si>
    <t>58</t>
    <phoneticPr fontId="0" type="noConversion"/>
  </si>
  <si>
    <r>
      <t xml:space="preserve">Refrigerant </t>
    </r>
    <r>
      <rPr>
        <sz val="10.5"/>
        <rFont val="Arial"/>
        <family val="2"/>
      </rPr>
      <t/>
    </r>
  </si>
  <si>
    <t>R32</t>
  </si>
  <si>
    <t>Refrigerant Charge</t>
    <phoneticPr fontId="0" type="noConversion"/>
  </si>
  <si>
    <t>0.55</t>
  </si>
  <si>
    <t>0.7</t>
  </si>
  <si>
    <t>1.7</t>
    <phoneticPr fontId="0" type="noConversion"/>
  </si>
  <si>
    <t>Connection Pipe</t>
    <phoneticPr fontId="0" type="noConversion"/>
  </si>
  <si>
    <t>Length</t>
    <phoneticPr fontId="0" type="noConversion"/>
  </si>
  <si>
    <t>m</t>
    <phoneticPr fontId="0" type="noConversion"/>
  </si>
  <si>
    <r>
      <t>Gas Additional Charge</t>
    </r>
    <r>
      <rPr>
        <sz val="10"/>
        <rFont val="宋体"/>
        <charset val="134"/>
      </rPr>
      <t/>
    </r>
  </si>
  <si>
    <t>g/m</t>
    <phoneticPr fontId="0" type="noConversion"/>
  </si>
  <si>
    <t>16</t>
  </si>
  <si>
    <t>Outer Diameter of  Liquid Pipe(GREE Allocation)(Metric)</t>
    <phoneticPr fontId="0" type="noConversion"/>
  </si>
  <si>
    <t>φ6</t>
  </si>
  <si>
    <t>Outer Diameter of  Gas Pipe(GREE Allocation)(Metric)</t>
    <phoneticPr fontId="0" type="noConversion"/>
  </si>
  <si>
    <t>φ9.52</t>
  </si>
  <si>
    <t>φ12</t>
  </si>
  <si>
    <t>φ16</t>
  </si>
  <si>
    <t>Max Distance Height</t>
    <phoneticPr fontId="0" type="noConversion"/>
  </si>
  <si>
    <t>10</t>
  </si>
  <si>
    <t>Max Distance Length</t>
    <phoneticPr fontId="0" type="noConversion"/>
  </si>
  <si>
    <t>15</t>
  </si>
  <si>
    <t xml:space="preserve">Loading Quantity </t>
    <phoneticPr fontId="0" type="noConversion"/>
  </si>
  <si>
    <t xml:space="preserve">Loading Quantity
( 20’ Container ) </t>
    <phoneticPr fontId="0" type="noConversion"/>
  </si>
  <si>
    <t>unit</t>
    <phoneticPr fontId="0" type="noConversion"/>
  </si>
  <si>
    <t>108</t>
  </si>
  <si>
    <t>93</t>
  </si>
  <si>
    <t>Loading Quantity
( 40’ Container )</t>
    <phoneticPr fontId="0" type="noConversion"/>
  </si>
  <si>
    <t>224</t>
  </si>
  <si>
    <t>196</t>
  </si>
  <si>
    <t>127</t>
  </si>
  <si>
    <t>Loading Quantity
( 40’ High Cube Container )</t>
    <phoneticPr fontId="0" type="noConversion"/>
  </si>
  <si>
    <t>262</t>
  </si>
  <si>
    <t>226</t>
  </si>
  <si>
    <t>146</t>
  </si>
  <si>
    <t>Wschód</t>
  </si>
  <si>
    <t>Północ</t>
  </si>
  <si>
    <t>Południe</t>
  </si>
  <si>
    <t>Zachód</t>
  </si>
  <si>
    <t>Okno dachowe</t>
  </si>
  <si>
    <t>Świetlik</t>
  </si>
  <si>
    <t>Okno pojedyncze</t>
  </si>
  <si>
    <t>Okno podwójne</t>
  </si>
  <si>
    <t>Drzwi balkonowe podwójne</t>
  </si>
  <si>
    <t>Dodatkowa osłona</t>
  </si>
  <si>
    <t>Północny-Wschód</t>
  </si>
  <si>
    <t>Południowy-Wschód</t>
  </si>
  <si>
    <t>Północny-Zachód</t>
  </si>
  <si>
    <t>Rolety zewnętrzne</t>
  </si>
  <si>
    <t>Rolety wewnętrzne</t>
  </si>
  <si>
    <t>Markizy (rozwinięte)</t>
  </si>
  <si>
    <t>Brak</t>
  </si>
  <si>
    <t>Rodzaj dachu</t>
  </si>
  <si>
    <t>Płaski</t>
  </si>
  <si>
    <t>Spadzisty</t>
  </si>
  <si>
    <t>Tak</t>
  </si>
  <si>
    <t>Nie</t>
  </si>
  <si>
    <t>Jeżeli oszklenia są obok siebie (np. pn i pn-wsch) to wartości się sumuje. W innym wypadku uwzglęnia się największą wartość.</t>
  </si>
  <si>
    <t>Typ</t>
  </si>
  <si>
    <t>Południowy-Zachód</t>
  </si>
  <si>
    <t>Okna</t>
  </si>
  <si>
    <t>Dachowe 2-szybowe</t>
  </si>
  <si>
    <t>Dachowe 3-szybowe</t>
  </si>
  <si>
    <t>Dachowe z szybą refleksyjną</t>
  </si>
  <si>
    <t>Zewnętrzne</t>
  </si>
  <si>
    <t>Wewnętrzne</t>
  </si>
  <si>
    <t>3-szybowe</t>
  </si>
  <si>
    <t>2-szybowe</t>
  </si>
  <si>
    <t>Z szybą refleksyjną</t>
  </si>
  <si>
    <t>Wewnętrzna</t>
  </si>
  <si>
    <t>Zewnętrzna</t>
  </si>
  <si>
    <t>Podłoga nad pomieszczeniem bez chłodzenia</t>
  </si>
  <si>
    <t>Dane</t>
  </si>
  <si>
    <t>Strop pomieszczenia bez chłodzenia</t>
  </si>
  <si>
    <t>Okno?</t>
  </si>
  <si>
    <t>Osłona?</t>
  </si>
  <si>
    <t>Ściany (bez okien i drzwi)</t>
  </si>
  <si>
    <t>Drzwi?</t>
  </si>
  <si>
    <t>Okno dach?</t>
  </si>
  <si>
    <t>GWH09QB-K6DNA1E/I</t>
  </si>
  <si>
    <t>GWH12QC-K6DNA1D/I</t>
  </si>
  <si>
    <t>GWH18QD-K6DNA1D/I</t>
  </si>
  <si>
    <t>GWH24QE-K6DNA1E/I</t>
  </si>
  <si>
    <t>kW/10m2</t>
  </si>
  <si>
    <t>Wymagana moc chłodzenia dla zbilansowania zysków ciepła</t>
  </si>
  <si>
    <t>Dostępne rozwiązania klimatyzatorów Vitoclima 200-S</t>
  </si>
  <si>
    <t>* Jeżeli występuje więcej niż jedno okno, należy podać wymiary łączne wszystkich okien</t>
  </si>
  <si>
    <t>N</t>
  </si>
  <si>
    <t>N-E</t>
  </si>
  <si>
    <t>E</t>
  </si>
  <si>
    <t>S-E</t>
  </si>
  <si>
    <t>S</t>
  </si>
  <si>
    <t>S-W</t>
  </si>
  <si>
    <t>N-W</t>
  </si>
  <si>
    <t xml:space="preserve">Data:   </t>
  </si>
  <si>
    <t>Symulację przygotowano dla…</t>
  </si>
  <si>
    <t>Program doborowy klimatyzacji &amp; pomp ciepła powietrze/powietrze</t>
  </si>
  <si>
    <r>
      <t>V</t>
    </r>
    <r>
      <rPr>
        <sz val="10"/>
        <rFont val="宋体"/>
        <charset val="134"/>
      </rPr>
      <t>～</t>
    </r>
  </si>
  <si>
    <r>
      <t>mm</t>
    </r>
    <r>
      <rPr>
        <vertAlign val="superscript"/>
        <sz val="10"/>
        <rFont val="Arial"/>
        <family val="2"/>
      </rPr>
      <t>2</t>
    </r>
  </si>
  <si>
    <r>
      <t>A++</t>
    </r>
    <r>
      <rPr>
        <sz val="10"/>
        <rFont val="宋体"/>
        <charset val="134"/>
      </rPr>
      <t>（</t>
    </r>
    <r>
      <rPr>
        <sz val="10"/>
        <rFont val="Arial"/>
        <family val="2"/>
      </rPr>
      <t>Cooling</t>
    </r>
    <r>
      <rPr>
        <sz val="10"/>
        <rFont val="宋体"/>
        <charset val="134"/>
      </rPr>
      <t>）</t>
    </r>
    <r>
      <rPr>
        <sz val="10"/>
        <rFont val="Arial"/>
        <family val="2"/>
      </rPr>
      <t>/A+</t>
    </r>
    <r>
      <rPr>
        <sz val="10"/>
        <rFont val="宋体"/>
        <charset val="134"/>
      </rPr>
      <t>（</t>
    </r>
    <r>
      <rPr>
        <sz val="10"/>
        <rFont val="Arial"/>
        <family val="2"/>
      </rPr>
      <t>Average</t>
    </r>
    <r>
      <rPr>
        <sz val="10"/>
        <rFont val="宋体"/>
        <charset val="134"/>
      </rPr>
      <t>）</t>
    </r>
    <r>
      <rPr>
        <sz val="10"/>
        <rFont val="Arial"/>
        <family val="2"/>
      </rPr>
      <t>/ A+++</t>
    </r>
    <r>
      <rPr>
        <sz val="10"/>
        <rFont val="宋体"/>
        <charset val="134"/>
      </rPr>
      <t>（</t>
    </r>
    <r>
      <rPr>
        <sz val="10"/>
        <rFont val="Arial"/>
        <family val="2"/>
      </rPr>
      <t>Warmer</t>
    </r>
    <r>
      <rPr>
        <sz val="10"/>
        <rFont val="宋体"/>
        <charset val="134"/>
      </rPr>
      <t>）</t>
    </r>
    <r>
      <rPr>
        <sz val="10"/>
        <rFont val="Arial"/>
        <family val="2"/>
      </rPr>
      <t>/B(Colder)</t>
    </r>
  </si>
  <si>
    <r>
      <t>m</t>
    </r>
    <r>
      <rPr>
        <vertAlign val="superscript"/>
        <sz val="10"/>
        <rFont val="Arial"/>
        <family val="2"/>
      </rPr>
      <t>3</t>
    </r>
    <r>
      <rPr>
        <sz val="10"/>
        <rFont val="Arial"/>
        <family val="2"/>
      </rPr>
      <t>/h</t>
    </r>
  </si>
  <si>
    <r>
      <t>m</t>
    </r>
    <r>
      <rPr>
        <vertAlign val="superscript"/>
        <sz val="10"/>
        <rFont val="Arial"/>
        <family val="2"/>
      </rPr>
      <t>2</t>
    </r>
  </si>
  <si>
    <r>
      <t>Fan Diameter Length(D</t>
    </r>
    <r>
      <rPr>
        <sz val="10"/>
        <rFont val="宋体"/>
        <charset val="134"/>
      </rPr>
      <t>×</t>
    </r>
    <r>
      <rPr>
        <sz val="10"/>
        <rFont val="Arial"/>
        <family val="2"/>
      </rPr>
      <t xml:space="preserve">L) </t>
    </r>
  </si>
  <si>
    <r>
      <t>Evaporator Coil Length (L</t>
    </r>
    <r>
      <rPr>
        <sz val="10"/>
        <rFont val="宋体"/>
        <charset val="134"/>
      </rPr>
      <t>×</t>
    </r>
    <r>
      <rPr>
        <sz val="10"/>
        <rFont val="Arial"/>
        <family val="2"/>
      </rPr>
      <t>D</t>
    </r>
    <r>
      <rPr>
        <sz val="10"/>
        <rFont val="宋体"/>
        <charset val="134"/>
      </rPr>
      <t>×</t>
    </r>
    <r>
      <rPr>
        <sz val="10"/>
        <rFont val="Arial"/>
        <family val="2"/>
      </rPr>
      <t xml:space="preserve">W)  </t>
    </r>
    <r>
      <rPr>
        <sz val="10"/>
        <rFont val="宋体"/>
        <charset val="134"/>
      </rPr>
      <t/>
    </r>
  </si>
  <si>
    <r>
      <t>MP35CJ</t>
    </r>
    <r>
      <rPr>
        <sz val="10"/>
        <rFont val="宋体"/>
        <charset val="134"/>
      </rPr>
      <t>/MP24HF</t>
    </r>
  </si>
  <si>
    <r>
      <t>HPC115/95U1/KSD115</t>
    </r>
    <r>
      <rPr>
        <sz val="10"/>
        <rFont val="宋体"/>
        <charset val="134"/>
      </rPr>
      <t>℃</t>
    </r>
  </si>
  <si>
    <r>
      <t>Condenser  Coil Length (L</t>
    </r>
    <r>
      <rPr>
        <sz val="10"/>
        <rFont val="宋体"/>
        <charset val="134"/>
      </rPr>
      <t>×</t>
    </r>
    <r>
      <rPr>
        <sz val="10"/>
        <rFont val="Arial"/>
        <family val="2"/>
      </rPr>
      <t>D</t>
    </r>
    <r>
      <rPr>
        <sz val="10"/>
        <rFont val="宋体"/>
        <charset val="134"/>
      </rPr>
      <t>×</t>
    </r>
    <r>
      <rPr>
        <sz val="10"/>
        <rFont val="Arial"/>
        <family val="2"/>
      </rPr>
      <t xml:space="preserve">W)  </t>
    </r>
  </si>
  <si>
    <r>
      <t>inch</t>
    </r>
    <r>
      <rPr>
        <sz val="13.5"/>
        <rFont val="宋体"/>
        <charset val="134"/>
      </rPr>
      <t xml:space="preserve"> </t>
    </r>
  </si>
  <si>
    <t>Nazwa pomieszczenia</t>
  </si>
  <si>
    <t>S = Szerokość</t>
  </si>
  <si>
    <t>D = Długość</t>
  </si>
  <si>
    <t>W = Wysokość</t>
  </si>
  <si>
    <t>Typ ściany</t>
  </si>
  <si>
    <t>Wymiary</t>
  </si>
  <si>
    <t>powierzchnia</t>
  </si>
  <si>
    <t>kubatura</t>
  </si>
  <si>
    <t>Okno *</t>
  </si>
  <si>
    <t>brak</t>
  </si>
  <si>
    <t>Wartość przyjęta do dalszych obliczeń</t>
  </si>
  <si>
    <r>
      <t>[ m</t>
    </r>
    <r>
      <rPr>
        <vertAlign val="superscript"/>
        <sz val="9"/>
        <color theme="1" tint="0.249977111117893"/>
        <rFont val="Roboto Condensed"/>
        <charset val="238"/>
      </rPr>
      <t xml:space="preserve">2 </t>
    </r>
    <r>
      <rPr>
        <sz val="9"/>
        <color theme="1" tint="0.249977111117893"/>
        <rFont val="Roboto Condensed"/>
        <charset val="238"/>
      </rPr>
      <t>]</t>
    </r>
  </si>
  <si>
    <r>
      <t>[ m</t>
    </r>
    <r>
      <rPr>
        <vertAlign val="superscript"/>
        <sz val="9"/>
        <color theme="1" tint="0.249977111117893"/>
        <rFont val="Roboto Condensed"/>
        <charset val="238"/>
      </rPr>
      <t xml:space="preserve">3 </t>
    </r>
    <r>
      <rPr>
        <sz val="9"/>
        <color theme="1" tint="0.249977111117893"/>
        <rFont val="Roboto Condensed"/>
        <charset val="238"/>
      </rPr>
      <t>]</t>
    </r>
  </si>
  <si>
    <t>Ochorna termiczna</t>
  </si>
  <si>
    <t>Kierunek</t>
  </si>
  <si>
    <t>Zyski ciepła</t>
  </si>
  <si>
    <t>Przez okna</t>
  </si>
  <si>
    <t>Przez ściany</t>
  </si>
  <si>
    <t>Zapotrzebowanie mocy chłodzenia</t>
  </si>
  <si>
    <t>Wskaźnik mocy</t>
  </si>
  <si>
    <t>Dach</t>
  </si>
  <si>
    <t>Radio / HiFi</t>
  </si>
  <si>
    <t>Przez strop/dach</t>
  </si>
  <si>
    <t>Przez podłogę</t>
  </si>
  <si>
    <t>Oszacowanie zysków ciepła przez przegrody</t>
  </si>
  <si>
    <t>Oszacowanie zysków ciepła przez sufit/dach i podłogę (bez okien i świetlików uwzględnionych wcześniej)</t>
  </si>
  <si>
    <t>Oszacowanie wewnętrznych zysków ciepła</t>
  </si>
  <si>
    <t>Wyposażenie zmniejszające zapotrzebowanie na moc chłodzenia</t>
  </si>
  <si>
    <t>System wentylacji mechanicznej z chłodnicą powietrza</t>
  </si>
  <si>
    <t>Chłodzenie przez ogrzewanie podłogowe</t>
  </si>
  <si>
    <t>Redukcja mocy chłodzenia</t>
  </si>
  <si>
    <t>Podsumowanie</t>
  </si>
  <si>
    <r>
      <t>[ kW/10 m</t>
    </r>
    <r>
      <rPr>
        <vertAlign val="superscript"/>
        <sz val="10"/>
        <color theme="0"/>
        <rFont val="Roboto Condensed"/>
        <charset val="238"/>
      </rPr>
      <t xml:space="preserve">2 </t>
    </r>
    <r>
      <rPr>
        <sz val="10"/>
        <color theme="0"/>
        <rFont val="Roboto Condensed"/>
        <charset val="238"/>
      </rPr>
      <t>]</t>
    </r>
  </si>
  <si>
    <t>[ W ]</t>
  </si>
  <si>
    <t>Szacowany wskaźnik zapotrzebowania:</t>
  </si>
  <si>
    <r>
      <t>[ kW/10m</t>
    </r>
    <r>
      <rPr>
        <vertAlign val="superscript"/>
        <sz val="9"/>
        <color rgb="FF585858"/>
        <rFont val="Roboto Condensed"/>
        <charset val="238"/>
      </rPr>
      <t>2</t>
    </r>
    <r>
      <rPr>
        <sz val="9"/>
        <color rgb="FF585858"/>
        <rFont val="Roboto Condensed"/>
        <family val="2"/>
        <charset val="238"/>
      </rPr>
      <t xml:space="preserve"> ]</t>
    </r>
  </si>
  <si>
    <t>Wymagana moc chłodzenia</t>
  </si>
  <si>
    <t>Autor:</t>
  </si>
  <si>
    <t>Z017533</t>
  </si>
  <si>
    <t>Z017534</t>
  </si>
  <si>
    <t>Z017535</t>
  </si>
  <si>
    <t>ZK06079</t>
  </si>
  <si>
    <t>Vitoclima 200-S model 3,5</t>
  </si>
  <si>
    <t>Vitoclima 200-S model 7,0</t>
  </si>
  <si>
    <t>min</t>
  </si>
  <si>
    <t>max</t>
  </si>
  <si>
    <t>Qroom</t>
  </si>
  <si>
    <t>OK</t>
  </si>
  <si>
    <t>Vitoclima 200-S model 2,7</t>
  </si>
  <si>
    <t>Vitoclima 200-S model 5,2</t>
  </si>
  <si>
    <r>
      <t>Typowy wskaźnik zapotrzebowania wynosi [1 kW/10 m</t>
    </r>
    <r>
      <rPr>
        <i/>
        <vertAlign val="superscript"/>
        <sz val="9"/>
        <color theme="1" tint="0.34998626667073579"/>
        <rFont val="Roboto Condensed"/>
        <charset val="238"/>
      </rPr>
      <t>2</t>
    </r>
    <r>
      <rPr>
        <i/>
        <sz val="9"/>
        <color theme="1" tint="0.34998626667073579"/>
        <rFont val="Roboto Condensed"/>
        <charset val="238"/>
      </rPr>
      <t>]</t>
    </r>
  </si>
  <si>
    <r>
      <t>Arkusz kalkulacyjny nie może zastąpić fachowego projektu instalacji wykonanego przez projektanta z odpowiednimi uprawnieniami. Obliczenia wykonane są zgodnie z normą VDI2078 dla temperatury pomieszczenia 26</t>
    </r>
    <r>
      <rPr>
        <sz val="8"/>
        <color rgb="FF585858"/>
        <rFont val="Calibri"/>
        <family val="2"/>
        <charset val="238"/>
      </rPr>
      <t>°</t>
    </r>
    <r>
      <rPr>
        <i/>
        <sz val="8"/>
        <color rgb="FF585858"/>
        <rFont val="Roboto Condensed"/>
        <charset val="238"/>
      </rPr>
      <t xml:space="preserve">C i schłodzeniu o 5K. Autor arkusza kalkulacyjnego nie ponosi odpowiedzialności za błędy ukryte w arkuszu, oraz za wszelkie negatywne skutki i straty wynikające z jego użytkowania. </t>
    </r>
  </si>
  <si>
    <t>Sumaryczne zapotrzebowanie mocy chłodzenia</t>
  </si>
  <si>
    <t>Pomieszczenie 1</t>
  </si>
  <si>
    <t>Oszacowana moc chłodzenia</t>
  </si>
  <si>
    <t>Szerokość x Długość x Wysokość</t>
  </si>
  <si>
    <t>Ściany i okna</t>
  </si>
  <si>
    <t>Dach/strop i podłoga</t>
  </si>
  <si>
    <t>Wskaźnik zapotrzebowania mocy</t>
  </si>
  <si>
    <t>Wyposażenie zmniejszające zapotrzebowanie</t>
  </si>
  <si>
    <t>Oszacowane zyski ciepła</t>
  </si>
  <si>
    <t>Pomieszczenie 2</t>
  </si>
  <si>
    <t>Pomieszczenie 3</t>
  </si>
  <si>
    <t>Pomieszczenie 4</t>
  </si>
  <si>
    <t>Nazwa pomieszczenia 5</t>
  </si>
  <si>
    <t>Nazwa pomieszczenia 4</t>
  </si>
  <si>
    <t>Nazwa pomieszczenia 3</t>
  </si>
  <si>
    <t>Nazwa pomieszczenia 2</t>
  </si>
  <si>
    <t>Nazwa pomieszczenia 1</t>
  </si>
  <si>
    <t>Zestawienie informacji do doboru centrali Multisplit</t>
  </si>
  <si>
    <t>Pomieszczenie 5</t>
  </si>
  <si>
    <t>Sumaryczna powierzchnia pomieszczeń</t>
  </si>
  <si>
    <t>Sumaryczna, oszacowana moc chłodzenia</t>
  </si>
  <si>
    <t>Średni wskaźnik zapotrzebowania mocy</t>
  </si>
  <si>
    <r>
      <t>[kW/10m</t>
    </r>
    <r>
      <rPr>
        <vertAlign val="superscript"/>
        <sz val="9"/>
        <color theme="1" tint="0.249977111117893"/>
        <rFont val="Roboto Condensed"/>
        <charset val="238"/>
      </rPr>
      <t>2</t>
    </r>
    <r>
      <rPr>
        <sz val="9"/>
        <color theme="1" tint="0.249977111117893"/>
        <rFont val="Roboto Condensed"/>
        <charset val="238"/>
      </rPr>
      <t>]</t>
    </r>
  </si>
  <si>
    <t>Ilość chłodzonych pomieszczeń</t>
  </si>
  <si>
    <r>
      <t>[m</t>
    </r>
    <r>
      <rPr>
        <vertAlign val="superscript"/>
        <sz val="9"/>
        <color theme="1" tint="0.249977111117893"/>
        <rFont val="Roboto Condensed"/>
        <charset val="238"/>
      </rPr>
      <t>2</t>
    </r>
    <r>
      <rPr>
        <sz val="9"/>
        <color theme="1" tint="0.249977111117893"/>
        <rFont val="Roboto Condensed"/>
        <charset val="238"/>
      </rPr>
      <t>]</t>
    </r>
  </si>
  <si>
    <r>
      <t>[kW/10m</t>
    </r>
    <r>
      <rPr>
        <vertAlign val="superscript"/>
        <sz val="9"/>
        <color theme="1"/>
        <rFont val="Roboto Condensed"/>
        <charset val="238"/>
      </rPr>
      <t>2</t>
    </r>
    <r>
      <rPr>
        <sz val="9"/>
        <color theme="1"/>
        <rFont val="Roboto Condensed"/>
        <charset val="238"/>
      </rPr>
      <t>]</t>
    </r>
  </si>
  <si>
    <t>Ścienna, wisząca</t>
  </si>
  <si>
    <t>Kasetowa, wisząca</t>
  </si>
  <si>
    <t>Rodzaj jednostki wewnętrznej</t>
  </si>
  <si>
    <t>Uwzględnić do doboru Multisplit?</t>
  </si>
  <si>
    <t>Dobór centrali Multisplit</t>
  </si>
  <si>
    <t>IDU min</t>
  </si>
  <si>
    <t>IDU max</t>
  </si>
  <si>
    <t>QcoolMIN</t>
  </si>
  <si>
    <t>QcoolMAX</t>
  </si>
  <si>
    <t>QcoolNOM</t>
  </si>
  <si>
    <t>QcoolNOM+50%</t>
  </si>
  <si>
    <t>QcoolNOM-50%</t>
  </si>
  <si>
    <t>Vitoclima 300-S/HE O5F3120M2</t>
  </si>
  <si>
    <t>Vitoclima 300-S/HE O4F3100M2</t>
  </si>
  <si>
    <t>Vitoclima 300-S/HE O4F3080M2</t>
  </si>
  <si>
    <t>Vitoclima 300-S/HE O2F3050M2</t>
  </si>
  <si>
    <t>Ilość IDU</t>
  </si>
  <si>
    <t>Wskaźnik</t>
  </si>
  <si>
    <t>Sugestia</t>
  </si>
  <si>
    <t>Spełnia</t>
  </si>
  <si>
    <t>Wybrany</t>
  </si>
  <si>
    <t>Dostępne rozwiązania IDU ściennych</t>
  </si>
  <si>
    <t>Pom 1</t>
  </si>
  <si>
    <t>Pom 2</t>
  </si>
  <si>
    <t>Pom 3</t>
  </si>
  <si>
    <t>Pom 4</t>
  </si>
  <si>
    <t>Pom 5</t>
  </si>
  <si>
    <t>Dostępne rozwiązania IDU kasety</t>
  </si>
  <si>
    <t>ZK05527</t>
  </si>
  <si>
    <t>ZK05528</t>
  </si>
  <si>
    <t>ZK05529</t>
  </si>
  <si>
    <t>Ścienna</t>
  </si>
  <si>
    <t>Kaseta</t>
  </si>
  <si>
    <t>Wybrany model</t>
  </si>
  <si>
    <t>Vitoclima 300-S/HE CF3035M1</t>
  </si>
  <si>
    <t>Vitoclima 300-S/HE CF3053M1</t>
  </si>
  <si>
    <t>Vitoclima 300-S/HE CF3071M1</t>
  </si>
  <si>
    <t>Vitoclima W2026MHE2</t>
  </si>
  <si>
    <t>Vitoclima W2035MHE2</t>
  </si>
  <si>
    <t>Vitoclima W2053MHE2</t>
  </si>
  <si>
    <t>Jednostka zewnętrzna</t>
  </si>
  <si>
    <t>Znamionowa moc chłodzenia</t>
  </si>
  <si>
    <t>Znamionowa moc ogrzewania</t>
  </si>
  <si>
    <t>Klasa efektywności chłodzenia pomieszczeń</t>
  </si>
  <si>
    <t>Klasa efektywności ogrzewania pomieszczeń</t>
  </si>
  <si>
    <t>A++</t>
  </si>
  <si>
    <t>A+</t>
  </si>
  <si>
    <t>QheatNOM</t>
  </si>
  <si>
    <t>Program doborowy klimatyzacji &amp; pomp ciepła powietrze/powietrze Multisplit</t>
  </si>
  <si>
    <t>Qmin</t>
  </si>
  <si>
    <t>Qmax</t>
  </si>
  <si>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MIN</t>
    </r>
  </si>
  <si>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MAX</t>
    </r>
  </si>
  <si>
    <t>Qnom</t>
  </si>
  <si>
    <t>Qbudynku</t>
  </si>
  <si>
    <t>X</t>
  </si>
  <si>
    <t>Y</t>
  </si>
  <si>
    <t>%</t>
  </si>
  <si>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NOM</t>
    </r>
  </si>
  <si>
    <t>+50%</t>
  </si>
  <si>
    <t>-50%</t>
  </si>
  <si>
    <t>Wskaźnik niedoszacowania</t>
  </si>
  <si>
    <t>min i max</t>
  </si>
  <si>
    <t>Zestawienie komponentów instalacji</t>
  </si>
  <si>
    <t>Informacje dodatkowe</t>
  </si>
  <si>
    <t>Konsola</t>
  </si>
  <si>
    <t>Dostępne rozwiązania IDU konsole</t>
  </si>
  <si>
    <t>Vitoclima 300-S/HE CNF3028M1</t>
  </si>
  <si>
    <t>Vitoclima 300-S/HE CNF3036M1</t>
  </si>
  <si>
    <t>Vitoclima 300-S/HE CNF3045M1</t>
  </si>
  <si>
    <t>CNF</t>
  </si>
  <si>
    <t>Oznaczenie typu</t>
  </si>
  <si>
    <t>nr zamówieniowy</t>
  </si>
  <si>
    <t>wersja 23/01/25</t>
  </si>
  <si>
    <t>PanD,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</si>
</sst>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6">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color theme="0"/>
      <name val="Calibri"/>
      <family val="2"/>
      <charset val="238"/>
      <scheme val="minor"/>
    </font>
    <font>
      <sz val="10"/>
      <color theme="1"/>
      <name val="Calibri"/>
      <family val="2"/>
      <charset val="238"/>
      <scheme val="minor"/>
    </font>
    <font>
      <sz val="10"/>
      <color theme="0"/>
      <name val="Calibri"/>
      <family val="2"/>
      <charset val="238"/>
      <scheme val="minor"/>
    </font>
    <font>
      <b/>
      <sz val="12"/>
      <color theme="0"/>
      <name val="Calibri"/>
      <family val="2"/>
      <charset val="238"/>
      <scheme val="minor"/>
    </font>
    <font>
      <b/>
      <sz val="14"/>
      <color theme="0"/>
      <name val="Calibri"/>
      <family val="2"/>
      <charset val="238"/>
      <scheme val="minor"/>
    </font>
    <font>
      <sz val="11"/>
      <color theme="0" tint="-0.249977111117893"/>
      <name val="Calibri"/>
      <family val="2"/>
      <charset val="238"/>
      <scheme val="minor"/>
    </font>
    <font>
      <sz val="11"/>
      <color theme="0" tint="-0.34998626667073579"/>
      <name val="Calibri"/>
      <family val="2"/>
      <charset val="238"/>
      <scheme val="minor"/>
    </font>
    <font>
      <b/>
      <sz val="10"/>
      <color theme="0"/>
      <name val="Calibri"/>
      <family val="2"/>
      <charset val="238"/>
      <scheme val="minor"/>
    </font>
    <font>
      <sz val="10"/>
      <name val="Calibri"/>
      <family val="2"/>
      <charset val="238"/>
      <scheme val="minor"/>
    </font>
    <font>
      <sz val="11"/>
      <name val="Calibri"/>
      <family val="2"/>
      <charset val="238"/>
      <scheme val="minor"/>
    </font>
    <font>
      <sz val="10"/>
      <name val="宋体"/>
      <charset val="134"/>
    </font>
    <font>
      <sz val="10"/>
      <name val="Helv"/>
      <family val="2"/>
    </font>
    <font>
      <sz val="10.5"/>
      <name val="Arial"/>
      <family val="2"/>
    </font>
    <font>
      <b/>
      <sz val="9"/>
      <color indexed="81"/>
      <name val="宋体"/>
      <charset val="134"/>
    </font>
    <font>
      <sz val="9"/>
      <color indexed="81"/>
      <name val="宋体"/>
      <charset val="134"/>
    </font>
    <font>
      <sz val="10"/>
      <color theme="1"/>
      <name val="Arial"/>
      <family val="2"/>
      <charset val="238"/>
    </font>
    <font>
      <sz val="8"/>
      <name val="Calibri"/>
      <family val="2"/>
      <charset val="238"/>
      <scheme val="minor"/>
    </font>
    <font>
      <sz val="10"/>
      <color rgb="FFC00000"/>
      <name val="Calibri"/>
      <family val="2"/>
      <charset val="238"/>
      <scheme val="minor"/>
    </font>
    <font>
      <sz val="10"/>
      <color rgb="FFFF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b/>
      <sz val="9"/>
      <color theme="0"/>
      <name val="Roboto Condensed"/>
      <charset val="238"/>
    </font>
    <font>
      <b/>
      <sz val="14"/>
      <color rgb="FF585858"/>
      <name val="Roboto Condensed"/>
      <charset val="238"/>
    </font>
    <font>
      <vertAlign val="superscript"/>
      <sz val="9"/>
      <color rgb="FF585858"/>
      <name val="Roboto Condensed"/>
      <charset val="238"/>
    </font>
    <font>
      <b/>
      <sz val="14"/>
      <color theme="1" tint="0.34998626667073579"/>
      <name val="Roboto Condensed"/>
      <charset val="238"/>
    </font>
    <font>
      <sz val="9"/>
      <color theme="1" tint="0.34998626667073579"/>
      <name val="Roboto Condensed"/>
      <charset val="238"/>
    </font>
    <font>
      <b/>
      <sz val="11"/>
      <color rgb="FF585858"/>
      <name val="Roboto Condensed"/>
      <charset val="238"/>
    </font>
    <font>
      <sz val="16"/>
      <color theme="0"/>
      <name val="Roboto Condensed"/>
      <charset val="238"/>
    </font>
    <font>
      <sz val="10"/>
      <color theme="0"/>
      <name val="Roboto Condensed"/>
      <charset val="238"/>
    </font>
    <font>
      <b/>
      <sz val="11"/>
      <color theme="1" tint="0.249977111117893"/>
      <name val="Roboto Condensed"/>
      <charset val="238"/>
    </font>
    <font>
      <sz val="11"/>
      <color theme="1" tint="0.249977111117893"/>
      <name val="Roboto Condensed"/>
      <charset val="238"/>
    </font>
    <font>
      <sz val="9"/>
      <color rgb="FF585858"/>
      <name val="Roboto Condensed"/>
      <family val="2"/>
      <charset val="238"/>
    </font>
    <font>
      <b/>
      <sz val="12"/>
      <name val="Arial"/>
      <family val="2"/>
    </font>
    <font>
      <sz val="12"/>
      <name val="Arial"/>
      <family val="2"/>
    </font>
    <font>
      <sz val="12"/>
      <name val="Arial"/>
      <family val="2"/>
      <charset val="238"/>
    </font>
    <font>
      <b/>
      <sz val="10"/>
      <name val="Arial"/>
      <family val="2"/>
    </font>
    <font>
      <sz val="10"/>
      <name val="Arial"/>
      <family val="2"/>
    </font>
    <font>
      <sz val="10"/>
      <name val="Arial"/>
      <family val="2"/>
      <charset val="238"/>
    </font>
    <font>
      <vertAlign val="superscript"/>
      <sz val="10"/>
      <name val="Arial"/>
      <family val="2"/>
    </font>
    <font>
      <sz val="13.5"/>
      <name val="宋体"/>
      <charset val="134"/>
    </font>
    <font>
      <sz val="9"/>
      <name val="Roboto Condensed"/>
      <charset val="238"/>
    </font>
    <font>
      <sz val="10"/>
      <color theme="1" tint="0.249977111117893"/>
      <name val="Roboto Condensed"/>
      <charset val="238"/>
    </font>
    <font>
      <sz val="9"/>
      <color theme="1" tint="0.249977111117893"/>
      <name val="Roboto Condensed"/>
      <charset val="238"/>
    </font>
    <font>
      <vertAlign val="superscript"/>
      <sz val="9"/>
      <color theme="1" tint="0.249977111117893"/>
      <name val="Roboto Condensed"/>
      <charset val="238"/>
    </font>
    <font>
      <b/>
      <sz val="11"/>
      <color theme="1"/>
      <name val="Roboto Condensed"/>
      <charset val="238"/>
    </font>
    <font>
      <b/>
      <sz val="10"/>
      <color theme="1" tint="0.249977111117893"/>
      <name val="Roboto Condensed"/>
      <charset val="238"/>
    </font>
    <font>
      <sz val="8"/>
      <color theme="1" tint="0.249977111117893"/>
      <name val="Roboto Condensed"/>
      <charset val="238"/>
    </font>
    <font>
      <i/>
      <sz val="10"/>
      <color theme="1" tint="0.34998626667073579"/>
      <name val="Roboto Condensed"/>
      <charset val="238"/>
    </font>
    <font>
      <i/>
      <sz val="9"/>
      <color theme="1" tint="0.34998626667073579"/>
      <name val="Roboto Condensed"/>
      <charset val="238"/>
    </font>
    <font>
      <sz val="12"/>
      <color theme="0"/>
      <name val="Roboto Condensed"/>
      <charset val="238"/>
    </font>
    <font>
      <b/>
      <sz val="12"/>
      <color theme="4"/>
      <name val="Roboto Condensed"/>
      <charset val="238"/>
    </font>
    <font>
      <vertAlign val="superscript"/>
      <sz val="10"/>
      <color theme="0"/>
      <name val="Roboto Condensed"/>
      <charset val="238"/>
    </font>
    <font>
      <b/>
      <sz val="12"/>
      <color rgb="FFEF4423"/>
      <name val="Roboto Condensed"/>
      <charset val="238"/>
    </font>
    <font>
      <b/>
      <sz val="12"/>
      <color rgb="FFEB4423"/>
      <name val="Roboto Condensed"/>
      <charset val="238"/>
    </font>
    <font>
      <sz val="6"/>
      <color rgb="FF585858"/>
      <name val="Roboto Condensed"/>
      <charset val="238"/>
    </font>
    <font>
      <b/>
      <sz val="11"/>
      <name val="Calibri"/>
      <family val="2"/>
      <charset val="238"/>
      <scheme val="minor"/>
    </font>
    <font>
      <i/>
      <vertAlign val="superscript"/>
      <sz val="9"/>
      <color theme="1" tint="0.34998626667073579"/>
      <name val="Roboto Condensed"/>
      <charset val="238"/>
    </font>
    <font>
      <i/>
      <sz val="8"/>
      <color rgb="FF585858"/>
      <name val="Roboto Condensed"/>
      <charset val="238"/>
    </font>
    <font>
      <sz val="8"/>
      <color rgb="FF585858"/>
      <name val="Calibri"/>
      <family val="2"/>
      <charset val="238"/>
    </font>
    <font>
      <sz val="20"/>
      <color rgb="FFEB4423"/>
      <name val="Roboto Condensed"/>
      <charset val="238"/>
    </font>
    <font>
      <b/>
      <sz val="12"/>
      <color theme="1" tint="0.249977111117893"/>
      <name val="Roboto Condensed"/>
      <charset val="238"/>
    </font>
    <font>
      <b/>
      <sz val="14"/>
      <color theme="1" tint="0.249977111117893"/>
      <name val="Roboto Condensed"/>
      <charset val="238"/>
    </font>
    <font>
      <sz val="9"/>
      <color theme="1"/>
      <name val="Calibri"/>
      <family val="2"/>
      <charset val="238"/>
      <scheme val="minor"/>
    </font>
    <font>
      <b/>
      <sz val="16"/>
      <color rgb="FF5B9BD5"/>
      <name val="Roboto Condensed"/>
      <charset val="238"/>
    </font>
    <font>
      <i/>
      <sz val="10"/>
      <color theme="0"/>
      <name val="Roboto Condensed"/>
      <charset val="238"/>
    </font>
    <font>
      <sz val="8"/>
      <color rgb="FF585858"/>
      <name val="Roboto Condensed"/>
      <charset val="238"/>
    </font>
    <font>
      <sz val="9"/>
      <color theme="0"/>
      <name val="Calibri"/>
      <family val="2"/>
      <charset val="238"/>
      <scheme val="minor"/>
    </font>
    <font>
      <b/>
      <sz val="12"/>
      <color theme="0"/>
      <name val="Roboto Condensed"/>
      <charset val="238"/>
    </font>
    <font>
      <sz val="9"/>
      <color theme="1"/>
      <name val="Roboto Condensed"/>
      <charset val="238"/>
    </font>
    <font>
      <b/>
      <sz val="12"/>
      <color theme="1" tint="0.34998626667073579"/>
      <name val="Roboto Condensed"/>
      <charset val="238"/>
    </font>
    <font>
      <vertAlign val="superscript"/>
      <sz val="9"/>
      <color theme="1"/>
      <name val="Roboto Condensed"/>
      <charset val="238"/>
    </font>
    <font>
      <b/>
      <sz val="14"/>
      <color theme="0"/>
      <name val="Roboto Condensed"/>
      <charset val="238"/>
    </font>
    <font>
      <sz val="11"/>
      <color theme="1" tint="0.34998626667073579"/>
      <name val="Calibri"/>
      <family val="2"/>
      <charset val="238"/>
      <scheme val="minor"/>
    </font>
    <font>
      <b/>
      <sz val="11"/>
      <color rgb="FFFF0000"/>
      <name val="Calibri"/>
      <family val="2"/>
      <charset val="238"/>
      <scheme val="minor"/>
    </font>
    <font>
      <b/>
      <sz val="14"/>
      <color rgb="FF5B9BD5"/>
      <name val="Roboto Condensed"/>
      <charset val="238"/>
    </font>
    <font>
      <b/>
      <sz val="12"/>
      <color rgb="FF00B050"/>
      <name val="Roboto Condensed"/>
      <charset val="238"/>
    </font>
    <font>
      <b/>
      <sz val="12"/>
      <color rgb="FF92D050"/>
      <name val="Roboto Condensed"/>
      <charset val="238"/>
    </font>
    <font>
      <sz val="11"/>
      <color theme="0" tint="-0.14999847407452621"/>
      <name val="Calibri"/>
      <family val="2"/>
      <charset val="238"/>
      <scheme val="minor"/>
    </font>
    <font>
      <sz val="8"/>
      <color rgb="FF000000"/>
      <name val="Segoe UI"/>
      <family val="2"/>
      <charset val="238"/>
    </font>
    <font>
      <sz val="11"/>
      <color theme="1"/>
      <name val="Calibri"/>
      <family val="2"/>
      <charset val="238"/>
      <scheme val="minor"/>
    </font>
    <font>
      <sz val="12"/>
      <color theme="1" tint="0.249977111117893"/>
      <name val="Roboto Condensed"/>
      <charset val="238"/>
    </font>
    <font>
      <vertAlign val="subscript"/>
      <sz val="12"/>
      <color theme="1" tint="0.249977111117893"/>
      <name val="Roboto Condensed"/>
      <charset val="238"/>
    </font>
    <font>
      <i/>
      <sz val="9"/>
      <color theme="1" tint="0.249977111117893"/>
      <name val="Roboto Condensed"/>
      <charset val="238"/>
    </font>
    <font>
      <b/>
      <i/>
      <sz val="12"/>
      <color rgb="FF585858"/>
      <name val="Roboto Condensed"/>
      <charset val="238"/>
    </font>
    <font>
      <sz val="9"/>
      <color theme="0" tint="-0.499984740745262"/>
      <name val="Calibri"/>
      <family val="2"/>
      <charset val="238"/>
      <scheme val="minor"/>
    </font>
    <font>
      <sz val="9"/>
      <color theme="0" tint="-0.499984740745262"/>
      <name val="Roboto Condensed"/>
      <charset val="238"/>
    </font>
    <font>
      <sz val="9"/>
      <color theme="0" tint="-4.9989318521683403E-2"/>
      <name val="Calibri"/>
      <family val="2"/>
      <charset val="238"/>
      <scheme val="minor"/>
    </font>
    <font>
      <sz val="10"/>
      <color rgb="FFFF3C09"/>
      <name val="Roboto Condensed"/>
    </font>
    <font>
      <sz val="11"/>
      <name val="Roboto Condensed"/>
    </font>
    <font>
      <b/>
      <sz val="11"/>
      <color rgb="FFEB4423"/>
      <name val="Roboto Condensed"/>
    </font>
    <font>
      <b/>
      <sz val="11"/>
      <color rgb="FF5B9BD5"/>
      <name val="Roboto Condensed"/>
    </font>
    <font>
      <b/>
      <sz val="11"/>
      <color rgb="FF41719C"/>
      <name val="Roboto Condensed"/>
    </font>
    <font>
      <b/>
      <sz val="20"/>
      <color theme="4"/>
      <name val="Roboto Condensed"/>
    </font>
    <font>
      <sz val="11"/>
      <color rgb="FF585858"/>
      <name val="Roboto Condensed"/>
    </font>
    <font>
      <sz val="6"/>
      <color rgb="FF585858"/>
      <name val="Roboto Condensed"/>
    </font>
    <font>
      <b/>
      <sz val="16"/>
      <color theme="1" tint="0.34998626667073579"/>
      <name val="Roboto Condensed"/>
    </font>
  </fonts>
  <fills count="15">
    <fill>
      <patternFill patternType="none"/>
    </fill>
    <fill>
      <patternFill patternType="gray125"/>
    </fill>
    <fill>
      <patternFill patternType="solid">
        <fgColor theme="0" tint="-4.9989318521683403E-2"/>
        <bgColor indexed="64"/>
      </patternFill>
    </fill>
    <fill>
      <patternFill patternType="solid">
        <fgColor theme="1" tint="0.34998626667073579"/>
        <bgColor indexed="64"/>
      </patternFill>
    </fill>
    <fill>
      <patternFill patternType="solid">
        <fgColor rgb="FFFF0000"/>
        <bgColor indexed="64"/>
      </patternFill>
    </fill>
    <fill>
      <patternFill patternType="solid">
        <fgColor theme="0"/>
        <bgColor indexed="64"/>
      </patternFill>
    </fill>
    <fill>
      <patternFill patternType="solid">
        <fgColor theme="4"/>
        <bgColor indexed="64"/>
      </patternFill>
    </fill>
    <fill>
      <patternFill patternType="solid">
        <fgColor theme="8"/>
        <bgColor indexed="64"/>
      </patternFill>
    </fill>
    <fill>
      <patternFill patternType="solid">
        <fgColor theme="0" tint="-0.249977111117893"/>
        <bgColor indexed="64"/>
      </patternFill>
    </fill>
    <fill>
      <patternFill patternType="solid">
        <fgColor rgb="FF414141"/>
        <bgColor indexed="64"/>
      </patternFill>
    </fill>
    <fill>
      <patternFill patternType="solid">
        <fgColor theme="0" tint="-0.14999847407452621"/>
        <bgColor indexed="64"/>
      </patternFill>
    </fill>
    <fill>
      <patternFill patternType="solid">
        <fgColor rgb="FFEB4423"/>
        <bgColor indexed="64"/>
      </patternFill>
    </fill>
    <fill>
      <patternFill patternType="solid">
        <fgColor rgb="FF92D050"/>
        <bgColor indexed="64"/>
      </patternFill>
    </fill>
    <fill>
      <patternFill patternType="solid">
        <fgColor theme="5"/>
        <bgColor indexed="64"/>
      </patternFill>
    </fill>
    <fill>
      <patternFill patternType="solid">
        <fgColor theme="2"/>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theme="0" tint="-0.499984740745262"/>
      </bottom>
      <diagonal/>
    </border>
    <border>
      <left/>
      <right/>
      <top style="thin">
        <color theme="1" tint="0.499984740745262"/>
      </top>
      <bottom/>
      <diagonal/>
    </border>
    <border>
      <left/>
      <right/>
      <top/>
      <bottom style="thin">
        <color theme="1" tint="0.499984740745262"/>
      </bottom>
      <diagonal/>
    </border>
    <border>
      <left/>
      <right/>
      <top/>
      <bottom style="thin">
        <color theme="1" tint="0.249977111117893"/>
      </bottom>
      <diagonal/>
    </border>
    <border>
      <left style="thin">
        <color theme="1" tint="0.499984740745262"/>
      </left>
      <right/>
      <top/>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right/>
      <top/>
      <bottom style="thin">
        <color indexed="64"/>
      </bottom>
      <diagonal/>
    </border>
    <border>
      <left/>
      <right/>
      <top style="thin">
        <color indexed="64"/>
      </top>
      <bottom/>
      <diagonal/>
    </border>
  </borders>
  <cellStyleXfs count="3">
    <xf numFmtId="0" fontId="0" fillId="0" borderId="0"/>
    <xf numFmtId="0" fontId="14" fillId="0" borderId="0"/>
    <xf numFmtId="9" fontId="89" fillId="0" borderId="0" applyFont="0" applyFill="0" applyBorder="0" applyAlignment="0" applyProtection="0"/>
  </cellStyleXfs>
  <cellXfs count="290">
    <xf numFmtId="0" fontId="0" fillId="0" borderId="0" xfId="0"/>
    <xf numFmtId="0" fontId="4" fillId="0" borderId="0" xfId="0" applyFont="1"/>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xf>
    <xf numFmtId="0" fontId="4" fillId="0" borderId="0" xfId="0" applyFont="1" applyAlignment="1">
      <alignment vertical="center"/>
    </xf>
    <xf numFmtId="0" fontId="5" fillId="4" borderId="0" xfId="0" applyFont="1" applyFill="1"/>
    <xf numFmtId="0" fontId="5" fillId="5" borderId="0" xfId="0" applyFont="1" applyFill="1"/>
    <xf numFmtId="0" fontId="5" fillId="6" borderId="0" xfId="0" applyFont="1" applyFill="1"/>
    <xf numFmtId="0" fontId="4" fillId="5" borderId="0" xfId="0" applyFont="1" applyFill="1"/>
    <xf numFmtId="0" fontId="4" fillId="5" borderId="0" xfId="0" applyFont="1" applyFill="1" applyAlignment="1">
      <alignment horizontal="center"/>
    </xf>
    <xf numFmtId="0" fontId="0" fillId="8" borderId="0" xfId="0" applyFill="1"/>
    <xf numFmtId="0" fontId="0" fillId="5" borderId="0" xfId="0" applyFill="1"/>
    <xf numFmtId="0" fontId="0" fillId="5" borderId="0" xfId="0" applyFill="1" applyAlignment="1">
      <alignment horizontal="center" vertical="center"/>
    </xf>
    <xf numFmtId="0" fontId="18" fillId="5" borderId="0" xfId="0" applyFont="1" applyFill="1" applyAlignment="1">
      <alignment vertical="center"/>
    </xf>
    <xf numFmtId="0" fontId="3" fillId="5" borderId="0" xfId="0" applyFont="1" applyFill="1"/>
    <xf numFmtId="0" fontId="6" fillId="5" borderId="0" xfId="0" applyFont="1" applyFill="1" applyAlignment="1">
      <alignment vertical="center"/>
    </xf>
    <xf numFmtId="0" fontId="11" fillId="0" borderId="0" xfId="0" applyFont="1"/>
    <xf numFmtId="0" fontId="11" fillId="0" borderId="0" xfId="0" applyFont="1" applyAlignment="1">
      <alignment vertical="center"/>
    </xf>
    <xf numFmtId="0" fontId="11" fillId="0" borderId="0" xfId="0" applyFont="1" applyAlignment="1">
      <alignment horizontal="left" vertical="top"/>
    </xf>
    <xf numFmtId="0" fontId="20" fillId="0" borderId="0" xfId="0" applyFont="1"/>
    <xf numFmtId="0" fontId="21" fillId="0" borderId="0" xfId="0" applyFont="1"/>
    <xf numFmtId="0" fontId="4" fillId="0" borderId="0" xfId="0" applyFont="1" applyAlignment="1">
      <alignment horizontal="left" vertical="top" wrapText="1"/>
    </xf>
    <xf numFmtId="0" fontId="10" fillId="6" borderId="1" xfId="0" applyFont="1" applyFill="1" applyBorder="1"/>
    <xf numFmtId="0" fontId="4" fillId="0" borderId="2" xfId="0" applyFont="1" applyBorder="1"/>
    <xf numFmtId="0" fontId="2" fillId="5" borderId="0" xfId="0" applyFont="1" applyFill="1"/>
    <xf numFmtId="0" fontId="0" fillId="5" borderId="0" xfId="0" applyFill="1" applyAlignment="1">
      <alignment horizontal="center"/>
    </xf>
    <xf numFmtId="0" fontId="22" fillId="2" borderId="0" xfId="0" applyFont="1" applyFill="1"/>
    <xf numFmtId="0" fontId="22" fillId="0" borderId="0" xfId="0" applyFont="1"/>
    <xf numFmtId="0" fontId="23" fillId="5" borderId="0" xfId="0" applyFont="1" applyFill="1"/>
    <xf numFmtId="0" fontId="22" fillId="5" borderId="0" xfId="0" applyFont="1" applyFill="1"/>
    <xf numFmtId="0" fontId="24" fillId="5" borderId="0" xfId="0" applyFont="1" applyFill="1" applyAlignment="1">
      <alignment vertical="center"/>
    </xf>
    <xf numFmtId="0" fontId="22" fillId="9" borderId="0" xfId="0" applyFont="1" applyFill="1"/>
    <xf numFmtId="0" fontId="28" fillId="5" borderId="0" xfId="0" applyFont="1" applyFill="1" applyAlignment="1">
      <alignment vertical="center"/>
    </xf>
    <xf numFmtId="0" fontId="29" fillId="5" borderId="0" xfId="0" applyFont="1" applyFill="1"/>
    <xf numFmtId="0" fontId="34" fillId="5" borderId="0" xfId="0" applyFont="1" applyFill="1" applyAlignment="1">
      <alignment vertical="center"/>
    </xf>
    <xf numFmtId="0" fontId="30" fillId="5" borderId="0" xfId="0" applyFont="1" applyFill="1" applyAlignment="1">
      <alignment vertical="center"/>
    </xf>
    <xf numFmtId="0" fontId="28" fillId="5" borderId="5" xfId="0" applyFont="1" applyFill="1" applyBorder="1" applyAlignment="1">
      <alignment vertical="center"/>
    </xf>
    <xf numFmtId="0" fontId="37" fillId="9" borderId="0" xfId="0" applyFont="1" applyFill="1"/>
    <xf numFmtId="0" fontId="29" fillId="5" borderId="6" xfId="0" applyFont="1" applyFill="1" applyBorder="1"/>
    <xf numFmtId="0" fontId="22" fillId="5" borderId="6" xfId="0" applyFont="1" applyFill="1" applyBorder="1"/>
    <xf numFmtId="0" fontId="40" fillId="5" borderId="0" xfId="0" applyFont="1" applyFill="1"/>
    <xf numFmtId="0" fontId="29" fillId="5" borderId="0" xfId="0" applyFont="1" applyFill="1" applyProtection="1">
      <protection hidden="1"/>
    </xf>
    <xf numFmtId="0" fontId="41" fillId="5" borderId="0" xfId="0" applyFont="1" applyFill="1" applyProtection="1">
      <protection hidden="1"/>
    </xf>
    <xf numFmtId="0" fontId="43" fillId="5" borderId="0" xfId="0" applyFont="1" applyFill="1" applyAlignment="1">
      <alignment vertical="center" wrapText="1"/>
    </xf>
    <xf numFmtId="0" fontId="44" fillId="5" borderId="0" xfId="0" applyFont="1" applyFill="1" applyAlignment="1">
      <alignment horizontal="left" vertical="center" wrapText="1"/>
    </xf>
    <xf numFmtId="0" fontId="12" fillId="5" borderId="0" xfId="0" applyFont="1" applyFill="1" applyAlignment="1">
      <alignment vertical="center"/>
    </xf>
    <xf numFmtId="0" fontId="46" fillId="5" borderId="0" xfId="0" applyFont="1" applyFill="1" applyAlignment="1">
      <alignment vertical="center" wrapText="1"/>
    </xf>
    <xf numFmtId="0" fontId="46" fillId="5" borderId="0" xfId="0" applyFont="1" applyFill="1" applyAlignment="1">
      <alignment horizontal="center" vertical="center" wrapText="1"/>
    </xf>
    <xf numFmtId="0" fontId="46" fillId="5" borderId="0" xfId="0" quotePrefix="1" applyFont="1" applyFill="1" applyAlignment="1">
      <alignment horizontal="center" vertical="center" wrapText="1"/>
    </xf>
    <xf numFmtId="0" fontId="47" fillId="5" borderId="0" xfId="0" applyFont="1" applyFill="1" applyAlignment="1">
      <alignment horizontal="left" vertical="center" wrapText="1"/>
    </xf>
    <xf numFmtId="0" fontId="46" fillId="5" borderId="0" xfId="0" applyFont="1" applyFill="1" applyAlignment="1">
      <alignment horizontal="center" vertical="center"/>
    </xf>
    <xf numFmtId="0" fontId="46" fillId="5" borderId="0" xfId="0" applyFont="1" applyFill="1" applyAlignment="1">
      <alignment horizontal="left" vertical="center" wrapText="1"/>
    </xf>
    <xf numFmtId="0" fontId="13" fillId="5" borderId="0" xfId="1" applyFont="1" applyFill="1" applyAlignment="1">
      <alignment horizontal="center" vertical="center"/>
    </xf>
    <xf numFmtId="0" fontId="46" fillId="5" borderId="0" xfId="1" applyFont="1" applyFill="1" applyAlignment="1">
      <alignment horizontal="center" vertical="center" wrapText="1"/>
    </xf>
    <xf numFmtId="0" fontId="14" fillId="5" borderId="0" xfId="0" applyFont="1" applyFill="1" applyAlignment="1">
      <alignment vertical="center" wrapText="1"/>
    </xf>
    <xf numFmtId="0" fontId="9" fillId="5" borderId="0" xfId="0" applyFont="1" applyFill="1" applyAlignment="1">
      <alignment textRotation="90" wrapText="1"/>
    </xf>
    <xf numFmtId="0" fontId="9" fillId="5" borderId="0" xfId="0" applyFont="1" applyFill="1" applyAlignment="1">
      <alignment textRotation="90"/>
    </xf>
    <xf numFmtId="0" fontId="8" fillId="5" borderId="0" xfId="0" applyFont="1" applyFill="1"/>
    <xf numFmtId="0" fontId="32" fillId="5" borderId="6" xfId="0" applyFont="1" applyFill="1" applyBorder="1" applyProtection="1">
      <protection hidden="1"/>
    </xf>
    <xf numFmtId="0" fontId="32" fillId="5" borderId="0" xfId="0" applyFont="1" applyFill="1" applyProtection="1">
      <protection hidden="1"/>
    </xf>
    <xf numFmtId="0" fontId="50" fillId="5" borderId="0" xfId="0" applyFont="1" applyFill="1"/>
    <xf numFmtId="0" fontId="50" fillId="5" borderId="0" xfId="0" applyFont="1" applyFill="1" applyAlignment="1">
      <alignment horizontal="center"/>
    </xf>
    <xf numFmtId="0" fontId="22" fillId="5" borderId="0" xfId="0" applyFont="1" applyFill="1" applyAlignment="1">
      <alignment horizontal="center"/>
    </xf>
    <xf numFmtId="0" fontId="40" fillId="5" borderId="0" xfId="0" applyFont="1" applyFill="1" applyAlignment="1">
      <alignment vertical="center"/>
    </xf>
    <xf numFmtId="0" fontId="28" fillId="5" borderId="0" xfId="0" applyFont="1" applyFill="1" applyAlignment="1">
      <alignment horizontal="left" vertical="center"/>
    </xf>
    <xf numFmtId="0" fontId="28" fillId="5" borderId="5" xfId="0" applyFont="1" applyFill="1" applyBorder="1" applyAlignment="1">
      <alignment horizontal="left" vertical="center"/>
    </xf>
    <xf numFmtId="0" fontId="39" fillId="5" borderId="0" xfId="0" applyFont="1" applyFill="1" applyAlignment="1">
      <alignment vertical="center"/>
    </xf>
    <xf numFmtId="0" fontId="0" fillId="5" borderId="7" xfId="0" applyFill="1" applyBorder="1"/>
    <xf numFmtId="0" fontId="22" fillId="5" borderId="8" xfId="0" applyFont="1" applyFill="1" applyBorder="1"/>
    <xf numFmtId="0" fontId="22" fillId="5" borderId="9" xfId="0" applyFont="1" applyFill="1" applyBorder="1"/>
    <xf numFmtId="0" fontId="22" fillId="5" borderId="4" xfId="0" applyFont="1" applyFill="1" applyBorder="1"/>
    <xf numFmtId="0" fontId="40" fillId="5" borderId="5" xfId="0" applyFont="1" applyFill="1" applyBorder="1" applyAlignment="1">
      <alignment vertical="center"/>
    </xf>
    <xf numFmtId="0" fontId="52" fillId="5" borderId="0" xfId="0" applyFont="1" applyFill="1" applyAlignment="1">
      <alignment vertical="center"/>
    </xf>
    <xf numFmtId="0" fontId="51" fillId="5" borderId="0" xfId="0" applyFont="1" applyFill="1" applyAlignment="1">
      <alignment horizontal="left"/>
    </xf>
    <xf numFmtId="0" fontId="51" fillId="5" borderId="0" xfId="0" applyFont="1" applyFill="1" applyAlignment="1">
      <alignment horizontal="center"/>
    </xf>
    <xf numFmtId="0" fontId="51" fillId="5" borderId="0" xfId="0" applyFont="1" applyFill="1" applyAlignment="1">
      <alignment vertical="center"/>
    </xf>
    <xf numFmtId="0" fontId="35" fillId="5" borderId="5" xfId="0" applyFont="1" applyFill="1" applyBorder="1" applyAlignment="1">
      <alignment vertical="center"/>
    </xf>
    <xf numFmtId="0" fontId="55" fillId="5" borderId="0" xfId="0" applyFont="1" applyFill="1" applyAlignment="1">
      <alignment vertical="center"/>
    </xf>
    <xf numFmtId="0" fontId="40" fillId="5" borderId="5" xfId="0" applyFont="1" applyFill="1" applyBorder="1"/>
    <xf numFmtId="0" fontId="22" fillId="5" borderId="5" xfId="0" applyFont="1" applyFill="1" applyBorder="1"/>
    <xf numFmtId="0" fontId="0" fillId="5" borderId="5" xfId="0" applyFill="1" applyBorder="1"/>
    <xf numFmtId="0" fontId="35" fillId="5" borderId="0" xfId="0" applyFont="1" applyFill="1" applyAlignment="1">
      <alignment vertical="center"/>
    </xf>
    <xf numFmtId="0" fontId="56" fillId="5" borderId="0" xfId="0" applyFont="1" applyFill="1" applyAlignment="1">
      <alignment horizontal="right" vertical="top"/>
    </xf>
    <xf numFmtId="0" fontId="39" fillId="5" borderId="0" xfId="0" applyFont="1" applyFill="1" applyAlignment="1" applyProtection="1">
      <alignment horizontal="center" vertical="center"/>
      <protection locked="0"/>
    </xf>
    <xf numFmtId="0" fontId="52" fillId="5" borderId="0" xfId="0" applyFont="1" applyFill="1" applyAlignment="1">
      <alignment horizontal="center"/>
    </xf>
    <xf numFmtId="0" fontId="0" fillId="0" borderId="0" xfId="0" applyAlignment="1">
      <alignment horizontal="center"/>
    </xf>
    <xf numFmtId="0" fontId="39" fillId="5" borderId="0" xfId="0" applyFont="1" applyFill="1" applyAlignment="1" applyProtection="1">
      <alignment vertical="center"/>
      <protection locked="0"/>
    </xf>
    <xf numFmtId="0" fontId="56" fillId="5" borderId="0" xfId="0" applyFont="1" applyFill="1" applyAlignment="1">
      <alignment horizontal="center"/>
    </xf>
    <xf numFmtId="0" fontId="22" fillId="5" borderId="5" xfId="0" applyFont="1" applyFill="1" applyBorder="1" applyAlignment="1">
      <alignment horizontal="center"/>
    </xf>
    <xf numFmtId="0" fontId="52" fillId="5" borderId="0" xfId="0" applyFont="1" applyFill="1" applyAlignment="1">
      <alignment horizontal="left" vertical="center"/>
    </xf>
    <xf numFmtId="0" fontId="39" fillId="5" borderId="7" xfId="0" applyFont="1" applyFill="1" applyBorder="1" applyAlignment="1" applyProtection="1">
      <alignment vertical="center"/>
      <protection hidden="1"/>
    </xf>
    <xf numFmtId="0" fontId="35" fillId="5" borderId="0" xfId="0" applyFont="1" applyFill="1"/>
    <xf numFmtId="0" fontId="52" fillId="5" borderId="0" xfId="0" applyFont="1" applyFill="1" applyAlignment="1">
      <alignment horizontal="left"/>
    </xf>
    <xf numFmtId="0" fontId="0" fillId="0" borderId="0" xfId="0" applyAlignment="1">
      <alignment horizontal="left"/>
    </xf>
    <xf numFmtId="0" fontId="56" fillId="5" borderId="0" xfId="0" applyFont="1" applyFill="1" applyAlignment="1">
      <alignment vertical="top"/>
    </xf>
    <xf numFmtId="0" fontId="56" fillId="5" borderId="0" xfId="0" applyFont="1" applyFill="1" applyAlignment="1">
      <alignment horizontal="right"/>
    </xf>
    <xf numFmtId="0" fontId="57" fillId="5" borderId="0" xfId="0" applyFont="1" applyFill="1"/>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applyAlignment="1">
      <alignment wrapText="1"/>
    </xf>
    <xf numFmtId="0" fontId="39" fillId="5" borderId="6" xfId="0" applyFont="1" applyFill="1" applyBorder="1"/>
    <xf numFmtId="1" fontId="23" fillId="5" borderId="0" xfId="0" applyNumberFormat="1" applyFont="1" applyFill="1" applyProtection="1">
      <protection hidden="1"/>
    </xf>
    <xf numFmtId="0" fontId="41" fillId="5" borderId="0" xfId="0" applyFont="1" applyFill="1" applyAlignment="1" applyProtection="1">
      <alignment horizontal="center"/>
      <protection hidden="1"/>
    </xf>
    <xf numFmtId="0" fontId="58" fillId="5" borderId="0" xfId="0" applyFont="1" applyFill="1" applyAlignment="1">
      <alignment vertical="top"/>
    </xf>
    <xf numFmtId="0" fontId="58" fillId="5" borderId="0" xfId="0" applyFont="1" applyFill="1"/>
    <xf numFmtId="0" fontId="55" fillId="5" borderId="5" xfId="0" applyFont="1" applyFill="1" applyBorder="1" applyAlignment="1">
      <alignment vertical="center"/>
    </xf>
    <xf numFmtId="0" fontId="52" fillId="5" borderId="5" xfId="0" applyFont="1" applyFill="1" applyBorder="1" applyAlignment="1">
      <alignment vertical="center"/>
    </xf>
    <xf numFmtId="0" fontId="31" fillId="5" borderId="0" xfId="0" applyFont="1" applyFill="1" applyAlignment="1">
      <alignment vertical="center"/>
    </xf>
    <xf numFmtId="0" fontId="38" fillId="3" borderId="0" xfId="0" applyFont="1" applyFill="1" applyAlignment="1">
      <alignment horizontal="left" vertical="center"/>
    </xf>
    <xf numFmtId="0" fontId="62" fillId="3" borderId="0" xfId="0" applyFont="1" applyFill="1" applyAlignment="1">
      <alignment vertical="center"/>
    </xf>
    <xf numFmtId="0" fontId="38" fillId="3" borderId="0" xfId="0" applyFont="1" applyFill="1" applyAlignment="1">
      <alignment vertical="center"/>
    </xf>
    <xf numFmtId="0" fontId="51" fillId="5" borderId="0" xfId="0" applyFont="1" applyFill="1" applyAlignment="1">
      <alignment horizontal="right" vertical="center"/>
    </xf>
    <xf numFmtId="0" fontId="39" fillId="5" borderId="0" xfId="0" applyFont="1" applyFill="1"/>
    <xf numFmtId="0" fontId="6" fillId="5" borderId="5" xfId="0" applyFont="1" applyFill="1" applyBorder="1" applyAlignment="1">
      <alignment vertical="center"/>
    </xf>
    <xf numFmtId="0" fontId="58" fillId="5" borderId="5" xfId="0" applyFont="1" applyFill="1" applyBorder="1"/>
    <xf numFmtId="0" fontId="6" fillId="5" borderId="0" xfId="0" applyFont="1" applyFill="1" applyAlignment="1">
      <alignment horizontal="left" vertical="center"/>
    </xf>
    <xf numFmtId="0" fontId="58" fillId="5" borderId="0" xfId="0" applyFont="1" applyFill="1" applyAlignment="1">
      <alignment horizontal="center"/>
    </xf>
    <xf numFmtId="0" fontId="64" fillId="5" borderId="0" xfId="0" applyFont="1" applyFill="1" applyAlignment="1">
      <alignment horizontal="right" vertical="center"/>
    </xf>
    <xf numFmtId="0" fontId="64" fillId="5" borderId="0" xfId="0" applyFont="1" applyFill="1" applyAlignment="1">
      <alignment horizontal="left" vertical="center"/>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65" fillId="0" borderId="0" xfId="0" applyFont="1" applyAlignment="1">
      <alignment horizontal="center" vertical="center"/>
    </xf>
    <xf numFmtId="0" fontId="19" fillId="0" borderId="0" xfId="0" applyFont="1" applyAlignment="1">
      <alignment horizontal="left" vertical="center"/>
    </xf>
    <xf numFmtId="0" fontId="29" fillId="5" borderId="0" xfId="0" applyFont="1" applyFill="1" applyAlignment="1" applyProtection="1">
      <alignment vertical="center"/>
      <protection hidden="1"/>
    </xf>
    <xf numFmtId="0" fontId="41" fillId="5" borderId="0" xfId="0" applyFont="1" applyFill="1" applyAlignment="1" applyProtection="1">
      <alignment vertical="center"/>
      <protection hidden="1"/>
    </xf>
    <xf numFmtId="0" fontId="41" fillId="5" borderId="0" xfId="0" applyFont="1" applyFill="1" applyAlignment="1" applyProtection="1">
      <alignment horizontal="left" vertical="center"/>
      <protection hidden="1"/>
    </xf>
    <xf numFmtId="0" fontId="36" fillId="5" borderId="0" xfId="0" applyFont="1" applyFill="1" applyProtection="1">
      <protection hidden="1"/>
    </xf>
    <xf numFmtId="0" fontId="67" fillId="5" borderId="0" xfId="0" applyFont="1" applyFill="1" applyAlignment="1">
      <alignment vertical="top" wrapText="1"/>
    </xf>
    <xf numFmtId="0" fontId="69" fillId="5" borderId="0" xfId="0" applyFont="1" applyFill="1" applyAlignment="1" applyProtection="1">
      <alignment vertical="center"/>
      <protection hidden="1"/>
    </xf>
    <xf numFmtId="0" fontId="30" fillId="2" borderId="0" xfId="0" applyFont="1" applyFill="1" applyAlignment="1" applyProtection="1">
      <alignment horizontal="center" vertical="center"/>
      <protection locked="0" hidden="1"/>
    </xf>
    <xf numFmtId="0" fontId="70" fillId="5" borderId="0" xfId="0" applyFont="1" applyFill="1" applyAlignment="1">
      <alignment vertical="center"/>
    </xf>
    <xf numFmtId="1" fontId="40" fillId="5" borderId="0" xfId="0" applyNumberFormat="1" applyFont="1" applyFill="1" applyAlignment="1">
      <alignment horizontal="right" vertical="center"/>
    </xf>
    <xf numFmtId="0" fontId="52" fillId="5" borderId="0" xfId="0" applyFont="1" applyFill="1" applyAlignment="1">
      <alignment horizontal="center" vertical="center"/>
    </xf>
    <xf numFmtId="0" fontId="71" fillId="5" borderId="0" xfId="0" applyFont="1" applyFill="1" applyAlignment="1">
      <alignment vertical="center"/>
    </xf>
    <xf numFmtId="0" fontId="74" fillId="5" borderId="0" xfId="0" applyFont="1" applyFill="1" applyAlignment="1">
      <alignment vertical="center"/>
    </xf>
    <xf numFmtId="0" fontId="28" fillId="5" borderId="0" xfId="0" applyFont="1" applyFill="1" applyAlignment="1">
      <alignment horizontal="right" vertical="center"/>
    </xf>
    <xf numFmtId="0" fontId="77" fillId="10" borderId="0" xfId="0" applyFont="1" applyFill="1" applyAlignment="1">
      <alignment vertical="center"/>
    </xf>
    <xf numFmtId="0" fontId="29" fillId="5" borderId="0" xfId="0" applyFont="1" applyFill="1" applyAlignment="1" applyProtection="1">
      <alignment horizontal="left" vertical="center"/>
      <protection hidden="1"/>
    </xf>
    <xf numFmtId="0" fontId="73" fillId="5" borderId="0" xfId="0" applyFont="1" applyFill="1" applyAlignment="1">
      <alignment vertical="center"/>
    </xf>
    <xf numFmtId="1" fontId="39" fillId="5" borderId="0" xfId="0" applyNumberFormat="1" applyFont="1" applyFill="1" applyAlignment="1">
      <alignment horizontal="right" vertical="center"/>
    </xf>
    <xf numFmtId="2" fontId="39" fillId="5" borderId="0" xfId="0" applyNumberFormat="1" applyFont="1" applyFill="1" applyAlignment="1">
      <alignment horizontal="right" vertical="center"/>
    </xf>
    <xf numFmtId="0" fontId="39" fillId="5" borderId="10" xfId="0" applyFont="1" applyFill="1" applyBorder="1"/>
    <xf numFmtId="0" fontId="0" fillId="5" borderId="10" xfId="0" applyFill="1" applyBorder="1"/>
    <xf numFmtId="0" fontId="41" fillId="5" borderId="10" xfId="0" applyFont="1" applyFill="1" applyBorder="1" applyAlignment="1" applyProtection="1">
      <alignment horizontal="center"/>
      <protection hidden="1"/>
    </xf>
    <xf numFmtId="0" fontId="6" fillId="5" borderId="10" xfId="0" applyFont="1" applyFill="1" applyBorder="1" applyAlignment="1">
      <alignment vertical="center"/>
    </xf>
    <xf numFmtId="0" fontId="2" fillId="0" borderId="0" xfId="0" applyFont="1"/>
    <xf numFmtId="0" fontId="83" fillId="0" borderId="0" xfId="0" applyFont="1"/>
    <xf numFmtId="0" fontId="2" fillId="0" borderId="0" xfId="0" applyFont="1" applyAlignment="1">
      <alignment horizontal="center"/>
    </xf>
    <xf numFmtId="0" fontId="2" fillId="0" borderId="2" xfId="0" applyFont="1" applyBorder="1"/>
    <xf numFmtId="1" fontId="84" fillId="5" borderId="0" xfId="0" applyNumberFormat="1" applyFont="1" applyFill="1" applyAlignment="1">
      <alignment horizontal="right" vertical="center"/>
    </xf>
    <xf numFmtId="0" fontId="70" fillId="5" borderId="0" xfId="0" applyFont="1" applyFill="1" applyAlignment="1">
      <alignment horizontal="right" vertical="center"/>
    </xf>
    <xf numFmtId="0" fontId="85" fillId="5" borderId="0" xfId="0" applyFont="1" applyFill="1" applyAlignment="1">
      <alignment horizontal="right" vertical="center"/>
    </xf>
    <xf numFmtId="0" fontId="86" fillId="5" borderId="0" xfId="0" applyFont="1" applyFill="1" applyAlignment="1">
      <alignment horizontal="right" vertical="center"/>
    </xf>
    <xf numFmtId="0" fontId="77" fillId="5" borderId="0" xfId="0" applyFont="1" applyFill="1" applyAlignment="1">
      <alignment vertical="center"/>
    </xf>
    <xf numFmtId="0" fontId="81" fillId="5" borderId="0" xfId="0" applyFont="1" applyFill="1" applyAlignment="1">
      <alignment horizontal="left" vertical="center"/>
    </xf>
    <xf numFmtId="0" fontId="54" fillId="5" borderId="10" xfId="0" applyFont="1" applyFill="1" applyBorder="1" applyAlignment="1">
      <alignment vertical="center"/>
    </xf>
    <xf numFmtId="0" fontId="72" fillId="5" borderId="10" xfId="0" applyFont="1" applyFill="1" applyBorder="1" applyAlignment="1">
      <alignment horizontal="left"/>
    </xf>
    <xf numFmtId="0" fontId="24" fillId="5" borderId="0" xfId="0" applyFont="1" applyFill="1" applyAlignment="1">
      <alignment horizontal="right" vertical="center"/>
    </xf>
    <xf numFmtId="0" fontId="24" fillId="5" borderId="0" xfId="0" applyFont="1" applyFill="1" applyAlignment="1">
      <alignment horizontal="center" vertical="center"/>
    </xf>
    <xf numFmtId="2" fontId="52" fillId="5" borderId="0" xfId="0" applyNumberFormat="1" applyFont="1" applyFill="1" applyAlignment="1">
      <alignment vertical="center"/>
    </xf>
    <xf numFmtId="1" fontId="24" fillId="5" borderId="0" xfId="0" applyNumberFormat="1" applyFont="1" applyFill="1" applyAlignment="1">
      <alignment horizontal="right" vertical="center"/>
    </xf>
    <xf numFmtId="0" fontId="23" fillId="5" borderId="0" xfId="0" applyFont="1" applyFill="1" applyAlignment="1">
      <alignment horizontal="center"/>
    </xf>
    <xf numFmtId="0" fontId="23" fillId="5" borderId="0" xfId="0" applyFont="1" applyFill="1" applyAlignment="1">
      <alignment vertical="center"/>
    </xf>
    <xf numFmtId="1" fontId="23" fillId="5" borderId="0" xfId="0" applyNumberFormat="1" applyFont="1" applyFill="1" applyAlignment="1">
      <alignment horizontal="right" vertical="center"/>
    </xf>
    <xf numFmtId="0" fontId="78" fillId="5" borderId="0" xfId="0" applyFont="1" applyFill="1" applyAlignment="1">
      <alignment horizontal="center" vertical="center"/>
    </xf>
    <xf numFmtId="0" fontId="54" fillId="5" borderId="0" xfId="0" applyFont="1" applyFill="1" applyAlignment="1">
      <alignment vertical="center"/>
    </xf>
    <xf numFmtId="2" fontId="24" fillId="5" borderId="0" xfId="0" applyNumberFormat="1" applyFont="1" applyFill="1" applyAlignment="1">
      <alignment horizontal="right" vertical="center"/>
    </xf>
    <xf numFmtId="0" fontId="78" fillId="5" borderId="0" xfId="0" applyFont="1" applyFill="1" applyAlignment="1">
      <alignment vertical="center"/>
    </xf>
    <xf numFmtId="0" fontId="0" fillId="10" borderId="0" xfId="0" applyFill="1"/>
    <xf numFmtId="0" fontId="3" fillId="10" borderId="0" xfId="0" applyFont="1" applyFill="1"/>
    <xf numFmtId="0" fontId="82" fillId="10" borderId="0" xfId="0" applyFont="1" applyFill="1"/>
    <xf numFmtId="0" fontId="79" fillId="10" borderId="0" xfId="0" applyFont="1" applyFill="1" applyAlignment="1">
      <alignment vertical="center"/>
    </xf>
    <xf numFmtId="0" fontId="40" fillId="5" borderId="0" xfId="0" applyFont="1" applyFill="1" applyAlignment="1">
      <alignment horizontal="right" vertical="center"/>
    </xf>
    <xf numFmtId="0" fontId="71" fillId="5" borderId="6" xfId="0" applyFont="1" applyFill="1" applyBorder="1"/>
    <xf numFmtId="0" fontId="71" fillId="5" borderId="10" xfId="0" applyFont="1" applyFill="1" applyBorder="1"/>
    <xf numFmtId="0" fontId="69" fillId="5" borderId="0" xfId="0" applyFont="1" applyFill="1" applyAlignment="1" applyProtection="1">
      <alignment horizontal="right" vertical="center"/>
      <protection hidden="1"/>
    </xf>
    <xf numFmtId="0" fontId="75" fillId="5" borderId="0" xfId="0" applyFont="1" applyFill="1" applyAlignment="1" applyProtection="1">
      <alignment horizontal="right" vertical="center"/>
      <protection hidden="1"/>
    </xf>
    <xf numFmtId="0" fontId="76" fillId="5" borderId="0" xfId="0" applyFont="1" applyFill="1"/>
    <xf numFmtId="0" fontId="28" fillId="5" borderId="0" xfId="0" applyFont="1" applyFill="1"/>
    <xf numFmtId="0" fontId="29" fillId="2" borderId="0" xfId="0" applyFont="1" applyFill="1" applyProtection="1">
      <protection hidden="1"/>
    </xf>
    <xf numFmtId="0" fontId="0" fillId="2" borderId="0" xfId="0" applyFill="1"/>
    <xf numFmtId="0" fontId="52" fillId="2" borderId="0" xfId="0" applyFont="1" applyFill="1" applyAlignment="1">
      <alignment horizontal="center" vertical="center"/>
    </xf>
    <xf numFmtId="0" fontId="75" fillId="2" borderId="0" xfId="0" applyFont="1" applyFill="1" applyAlignment="1" applyProtection="1">
      <alignment horizontal="right" vertical="center"/>
      <protection hidden="1"/>
    </xf>
    <xf numFmtId="0" fontId="58" fillId="2" borderId="0" xfId="0" applyFont="1" applyFill="1"/>
    <xf numFmtId="0" fontId="28" fillId="2" borderId="0" xfId="0" applyFont="1" applyFill="1"/>
    <xf numFmtId="0" fontId="30" fillId="2" borderId="0" xfId="0" applyFont="1" applyFill="1" applyAlignment="1">
      <alignment horizontal="center" vertical="center"/>
    </xf>
    <xf numFmtId="0" fontId="6" fillId="2" borderId="0" xfId="0" applyFont="1" applyFill="1" applyAlignment="1">
      <alignment vertical="center"/>
    </xf>
    <xf numFmtId="0" fontId="69" fillId="2" borderId="0" xfId="0" applyFont="1" applyFill="1" applyAlignment="1" applyProtection="1">
      <alignment horizontal="right" vertical="center"/>
      <protection hidden="1"/>
    </xf>
    <xf numFmtId="0" fontId="69" fillId="5" borderId="10" xfId="0" applyFont="1" applyFill="1" applyBorder="1" applyAlignment="1" applyProtection="1">
      <alignment vertical="center"/>
      <protection hidden="1"/>
    </xf>
    <xf numFmtId="0" fontId="67" fillId="5" borderId="0" xfId="0" applyFont="1" applyFill="1" applyAlignment="1">
      <alignment vertical="center" wrapText="1"/>
    </xf>
    <xf numFmtId="0" fontId="9" fillId="0" borderId="0" xfId="0" applyFont="1" applyAlignment="1">
      <alignment textRotation="90" wrapText="1"/>
    </xf>
    <xf numFmtId="0" fontId="9" fillId="0" borderId="0" xfId="0" applyFont="1" applyAlignment="1">
      <alignment textRotation="90"/>
    </xf>
    <xf numFmtId="0" fontId="90" fillId="5" borderId="0" xfId="0" applyFont="1" applyFill="1" applyAlignment="1">
      <alignment horizontal="center" vertical="center"/>
    </xf>
    <xf numFmtId="0" fontId="90" fillId="5" borderId="0" xfId="0" applyFont="1" applyFill="1" applyAlignment="1">
      <alignment vertical="center"/>
    </xf>
    <xf numFmtId="2" fontId="70" fillId="5" borderId="0" xfId="2" applyNumberFormat="1" applyFont="1" applyFill="1" applyBorder="1" applyAlignment="1">
      <alignment vertical="center"/>
    </xf>
    <xf numFmtId="9" fontId="52" fillId="5" borderId="0" xfId="0" quotePrefix="1" applyNumberFormat="1" applyFont="1" applyFill="1" applyAlignment="1">
      <alignment horizontal="center" vertical="center"/>
    </xf>
    <xf numFmtId="0" fontId="70" fillId="11" borderId="0" xfId="0" applyFont="1" applyFill="1" applyAlignment="1">
      <alignment vertical="center"/>
    </xf>
    <xf numFmtId="0" fontId="0" fillId="11" borderId="0" xfId="0" applyFill="1"/>
    <xf numFmtId="0" fontId="70" fillId="12" borderId="0" xfId="0" applyFont="1" applyFill="1" applyAlignment="1">
      <alignment vertical="center"/>
    </xf>
    <xf numFmtId="0" fontId="0" fillId="13" borderId="0" xfId="0" applyFill="1"/>
    <xf numFmtId="2" fontId="2" fillId="0" borderId="0" xfId="0" applyNumberFormat="1" applyFont="1"/>
    <xf numFmtId="2" fontId="70" fillId="5" borderId="0" xfId="0" applyNumberFormat="1" applyFont="1" applyFill="1" applyAlignment="1">
      <alignment horizontal="center" vertical="center"/>
    </xf>
    <xf numFmtId="0" fontId="71" fillId="5" borderId="0" xfId="0" applyFont="1" applyFill="1" applyAlignment="1">
      <alignment horizontal="left"/>
    </xf>
    <xf numFmtId="0" fontId="70" fillId="5" borderId="10" xfId="0" applyFont="1" applyFill="1" applyBorder="1" applyAlignment="1">
      <alignment vertical="center"/>
    </xf>
    <xf numFmtId="0" fontId="0" fillId="2" borderId="0" xfId="0" applyFill="1" applyProtection="1">
      <protection hidden="1"/>
    </xf>
    <xf numFmtId="0" fontId="94" fillId="2" borderId="0" xfId="0" applyFont="1" applyFill="1" applyAlignment="1" applyProtection="1">
      <alignment vertical="center" wrapText="1"/>
      <protection hidden="1"/>
    </xf>
    <xf numFmtId="0" fontId="95" fillId="2" borderId="0" xfId="0" applyFont="1" applyFill="1" applyAlignment="1" applyProtection="1">
      <alignment horizontal="left" vertical="top" wrapText="1"/>
      <protection hidden="1"/>
    </xf>
    <xf numFmtId="0" fontId="87" fillId="10" borderId="0" xfId="0" applyFont="1" applyFill="1" applyProtection="1">
      <protection locked="0" hidden="1"/>
    </xf>
    <xf numFmtId="0" fontId="3" fillId="5" borderId="0" xfId="0" applyFont="1" applyFill="1" applyProtection="1">
      <protection locked="0" hidden="1"/>
    </xf>
    <xf numFmtId="0" fontId="96" fillId="2" borderId="0" xfId="0" applyFont="1" applyFill="1"/>
    <xf numFmtId="0" fontId="40" fillId="5" borderId="10" xfId="0" applyFont="1" applyFill="1" applyBorder="1" applyAlignment="1">
      <alignment horizontal="right" vertical="center"/>
    </xf>
    <xf numFmtId="0" fontId="90" fillId="5" borderId="10" xfId="0" applyFont="1" applyFill="1" applyBorder="1" applyAlignment="1">
      <alignment vertical="center"/>
    </xf>
    <xf numFmtId="0" fontId="64" fillId="5" borderId="0" xfId="0" applyFont="1" applyFill="1" applyAlignment="1">
      <alignment horizontal="center" vertical="center"/>
    </xf>
    <xf numFmtId="0" fontId="67" fillId="5" borderId="0" xfId="0" applyFont="1" applyFill="1" applyAlignment="1">
      <alignment vertical="center"/>
    </xf>
    <xf numFmtId="0" fontId="29" fillId="5" borderId="10" xfId="0" applyFont="1" applyFill="1" applyBorder="1" applyAlignment="1" applyProtection="1">
      <alignment vertical="center"/>
      <protection hidden="1"/>
    </xf>
    <xf numFmtId="0" fontId="28" fillId="5" borderId="10" xfId="0" applyFont="1" applyFill="1" applyBorder="1" applyAlignment="1">
      <alignment horizontal="right" vertical="center"/>
    </xf>
    <xf numFmtId="0" fontId="4" fillId="0" borderId="0" xfId="0" applyFont="1" applyAlignment="1">
      <alignment horizontal="center"/>
    </xf>
    <xf numFmtId="0" fontId="7" fillId="7" borderId="0" xfId="0" applyFont="1" applyFill="1" applyAlignment="1">
      <alignment horizontal="right"/>
    </xf>
    <xf numFmtId="0" fontId="7" fillId="7" borderId="0" xfId="0" applyFont="1" applyFill="1" applyAlignment="1">
      <alignment horizontal="center"/>
    </xf>
    <xf numFmtId="0" fontId="6" fillId="3" borderId="0" xfId="0" applyFont="1" applyFill="1" applyAlignment="1">
      <alignment horizontal="left"/>
    </xf>
    <xf numFmtId="0" fontId="5" fillId="6" borderId="0" xfId="0" applyFont="1" applyFill="1" applyAlignment="1">
      <alignment horizontal="center"/>
    </xf>
    <xf numFmtId="0" fontId="4" fillId="0" borderId="0" xfId="0" applyFont="1" applyAlignment="1">
      <alignment horizontal="center" vertical="center"/>
    </xf>
    <xf numFmtId="0" fontId="4" fillId="0" borderId="0" xfId="0" applyFont="1" applyAlignment="1">
      <alignment horizontal="center" wrapText="1"/>
    </xf>
    <xf numFmtId="0" fontId="39" fillId="5" borderId="0" xfId="0" applyFont="1" applyFill="1" applyAlignment="1" applyProtection="1">
      <alignment horizontal="center" vertical="center"/>
      <protection locked="0"/>
    </xf>
    <xf numFmtId="0" fontId="32" fillId="5" borderId="0" xfId="0" applyFont="1" applyFill="1" applyAlignment="1" applyProtection="1">
      <alignment horizontal="left"/>
      <protection hidden="1"/>
    </xf>
    <xf numFmtId="0" fontId="32" fillId="5" borderId="6" xfId="0" applyFont="1" applyFill="1" applyBorder="1" applyAlignment="1" applyProtection="1">
      <alignment horizontal="left"/>
      <protection hidden="1"/>
    </xf>
    <xf numFmtId="0" fontId="39" fillId="5" borderId="0" xfId="0"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hidden="1"/>
    </xf>
    <xf numFmtId="0" fontId="52" fillId="5" borderId="0" xfId="0" applyFont="1" applyFill="1" applyAlignment="1">
      <alignment horizontal="left" vertical="center"/>
    </xf>
    <xf numFmtId="0" fontId="39" fillId="5" borderId="7" xfId="0" applyFont="1" applyFill="1" applyBorder="1" applyAlignment="1">
      <alignment horizontal="center" vertical="center"/>
    </xf>
    <xf numFmtId="0" fontId="39" fillId="5" borderId="0" xfId="0" applyFont="1" applyFill="1" applyAlignment="1">
      <alignment horizontal="center" vertical="center"/>
    </xf>
    <xf numFmtId="0" fontId="35" fillId="5" borderId="7" xfId="0" applyFont="1" applyFill="1" applyBorder="1" applyAlignment="1">
      <alignment horizontal="center"/>
    </xf>
    <xf numFmtId="0" fontId="35" fillId="5" borderId="0" xfId="0" applyFont="1" applyFill="1" applyAlignment="1">
      <alignment horizontal="center"/>
    </xf>
    <xf numFmtId="0" fontId="39" fillId="5" borderId="7" xfId="0" applyFont="1" applyFill="1" applyBorder="1" applyAlignment="1" applyProtection="1">
      <alignment horizontal="center" vertical="center"/>
      <protection hidden="1"/>
    </xf>
    <xf numFmtId="15" fontId="24" fillId="5" borderId="0" xfId="0" quotePrefix="1" applyNumberFormat="1" applyFont="1" applyFill="1" applyAlignment="1">
      <alignment horizontal="right" vertical="center"/>
    </xf>
    <xf numFmtId="15" fontId="24" fillId="5" borderId="0" xfId="0" quotePrefix="1" applyNumberFormat="1" applyFont="1" applyFill="1" applyAlignment="1">
      <alignment horizontal="left" vertical="center"/>
    </xf>
    <xf numFmtId="0" fontId="27" fillId="9" borderId="0" xfId="0" applyFont="1" applyFill="1" applyAlignment="1">
      <alignment horizontal="left" vertical="center"/>
    </xf>
    <xf numFmtId="0" fontId="27" fillId="9" borderId="3" xfId="0" applyFont="1" applyFill="1" applyBorder="1" applyAlignment="1">
      <alignment horizontal="left" vertical="center"/>
    </xf>
    <xf numFmtId="0" fontId="26" fillId="9" borderId="0" xfId="0" applyFont="1" applyFill="1" applyAlignment="1">
      <alignment horizontal="left" vertical="top"/>
    </xf>
    <xf numFmtId="0" fontId="25" fillId="5" borderId="0" xfId="0" applyFont="1" applyFill="1" applyAlignment="1">
      <alignment horizontal="center" vertical="center"/>
    </xf>
    <xf numFmtId="0" fontId="52" fillId="5" borderId="0" xfId="0" applyFont="1" applyFill="1" applyAlignment="1">
      <alignment horizontal="center" vertical="center"/>
    </xf>
    <xf numFmtId="0" fontId="39" fillId="2" borderId="0" xfId="0" applyFont="1" applyFill="1" applyAlignment="1" applyProtection="1">
      <alignment horizontal="center" vertical="center"/>
      <protection locked="0" hidden="1"/>
    </xf>
    <xf numFmtId="0" fontId="63" fillId="3" borderId="0" xfId="0" applyFont="1" applyFill="1" applyAlignment="1">
      <alignment horizontal="center" vertical="center"/>
    </xf>
    <xf numFmtId="0" fontId="56" fillId="5" borderId="0" xfId="0" applyFont="1" applyFill="1" applyAlignment="1">
      <alignment horizontal="center"/>
    </xf>
    <xf numFmtId="0" fontId="59" fillId="3" borderId="0" xfId="0" applyFont="1" applyFill="1" applyAlignment="1">
      <alignment horizontal="right" vertical="center"/>
    </xf>
    <xf numFmtId="0" fontId="60" fillId="3" borderId="0" xfId="0" applyFont="1" applyFill="1" applyAlignment="1">
      <alignment horizontal="center" vertical="center"/>
    </xf>
    <xf numFmtId="0" fontId="38" fillId="3" borderId="0" xfId="0" applyFont="1" applyFill="1" applyAlignment="1">
      <alignment horizontal="left" vertical="center"/>
    </xf>
    <xf numFmtId="0" fontId="30" fillId="2" borderId="0" xfId="0" applyFont="1" applyFill="1" applyAlignment="1" applyProtection="1">
      <alignment horizontal="center" vertical="center"/>
      <protection locked="0" hidden="1"/>
    </xf>
    <xf numFmtId="0" fontId="29" fillId="5" borderId="0" xfId="0" applyFont="1" applyFill="1" applyAlignment="1" applyProtection="1">
      <alignment horizontal="left"/>
      <protection hidden="1"/>
    </xf>
    <xf numFmtId="0" fontId="67" fillId="5" borderId="0" xfId="0" applyFont="1" applyFill="1" applyAlignment="1">
      <alignment horizontal="left" vertical="center" wrapText="1"/>
    </xf>
    <xf numFmtId="0" fontId="29" fillId="5" borderId="0" xfId="0" applyFont="1" applyFill="1" applyAlignment="1" applyProtection="1">
      <alignment horizontal="left" vertical="center"/>
      <protection hidden="1"/>
    </xf>
    <xf numFmtId="0" fontId="69" fillId="5" borderId="0" xfId="0" applyFont="1" applyFill="1" applyAlignment="1" applyProtection="1">
      <alignment horizontal="right" vertical="center"/>
      <protection hidden="1"/>
    </xf>
    <xf numFmtId="0" fontId="41" fillId="5" borderId="0" xfId="0" applyFont="1" applyFill="1" applyAlignment="1" applyProtection="1">
      <alignment horizontal="left" vertical="center"/>
      <protection hidden="1"/>
    </xf>
    <xf numFmtId="0" fontId="28" fillId="5" borderId="0" xfId="0" applyFont="1" applyFill="1" applyAlignment="1">
      <alignment horizontal="right" vertical="center"/>
    </xf>
    <xf numFmtId="0" fontId="57" fillId="10" borderId="0" xfId="0" applyFont="1" applyFill="1" applyAlignment="1">
      <alignment horizontal="left" vertical="center"/>
    </xf>
    <xf numFmtId="0" fontId="70" fillId="5" borderId="0" xfId="0" applyFont="1" applyFill="1" applyAlignment="1">
      <alignment horizontal="center" vertical="center"/>
    </xf>
    <xf numFmtId="0" fontId="71" fillId="5" borderId="0" xfId="0" applyFont="1" applyFill="1" applyAlignment="1">
      <alignment horizontal="left"/>
    </xf>
    <xf numFmtId="0" fontId="71" fillId="5" borderId="10" xfId="0" applyFont="1" applyFill="1" applyBorder="1" applyAlignment="1">
      <alignment horizontal="left"/>
    </xf>
    <xf numFmtId="0" fontId="93" fillId="2" borderId="0" xfId="0" applyFont="1" applyFill="1" applyAlignment="1" applyProtection="1">
      <alignment horizontal="left" vertical="center"/>
      <protection locked="0" hidden="1"/>
    </xf>
    <xf numFmtId="0" fontId="34" fillId="10" borderId="0" xfId="0" applyFont="1" applyFill="1" applyAlignment="1">
      <alignment horizontal="left" vertical="center"/>
    </xf>
    <xf numFmtId="0" fontId="23" fillId="5" borderId="0" xfId="0" applyFont="1" applyFill="1" applyAlignment="1">
      <alignment horizontal="right"/>
    </xf>
    <xf numFmtId="1" fontId="60" fillId="3" borderId="0" xfId="0" applyNumberFormat="1" applyFont="1" applyFill="1" applyAlignment="1">
      <alignment horizontal="center" vertical="center"/>
    </xf>
    <xf numFmtId="2" fontId="63" fillId="3" borderId="0" xfId="0" applyNumberFormat="1" applyFont="1" applyFill="1" applyAlignment="1">
      <alignment horizontal="center" vertical="center"/>
    </xf>
    <xf numFmtId="0" fontId="57" fillId="5" borderId="0" xfId="0" applyFont="1" applyFill="1" applyAlignment="1" applyProtection="1">
      <alignment horizontal="left" vertical="top"/>
      <protection locked="0" hidden="1"/>
    </xf>
    <xf numFmtId="0" fontId="57" fillId="5" borderId="10" xfId="0" applyFont="1" applyFill="1" applyBorder="1" applyAlignment="1" applyProtection="1">
      <alignment horizontal="left" vertical="top"/>
      <protection locked="0" hidden="1"/>
    </xf>
    <xf numFmtId="0" fontId="57" fillId="5" borderId="11" xfId="0" applyFont="1" applyFill="1" applyBorder="1" applyAlignment="1" applyProtection="1">
      <alignment horizontal="left" vertical="top"/>
      <protection locked="0" hidden="1"/>
    </xf>
    <xf numFmtId="0" fontId="90" fillId="5" borderId="0" xfId="0" applyFont="1" applyFill="1" applyAlignment="1">
      <alignment horizontal="center" vertical="center"/>
    </xf>
    <xf numFmtId="9" fontId="92" fillId="5" borderId="0" xfId="0" quotePrefix="1" applyNumberFormat="1" applyFont="1" applyFill="1" applyAlignment="1">
      <alignment horizontal="center" vertical="center"/>
    </xf>
    <xf numFmtId="0" fontId="45" fillId="5" borderId="0" xfId="0" applyFont="1" applyFill="1" applyAlignment="1">
      <alignment horizontal="center" vertical="center" wrapText="1"/>
    </xf>
    <xf numFmtId="0" fontId="46" fillId="5" borderId="0" xfId="0" applyFont="1" applyFill="1" applyAlignment="1">
      <alignment horizontal="left" vertical="center" wrapText="1"/>
    </xf>
    <xf numFmtId="0" fontId="46" fillId="5" borderId="0" xfId="0" applyFont="1" applyFill="1" applyAlignment="1">
      <alignment horizontal="left" vertical="center"/>
    </xf>
    <xf numFmtId="0" fontId="46" fillId="5" borderId="0" xfId="0" applyFont="1" applyFill="1" applyAlignment="1">
      <alignment horizontal="center" vertical="center" wrapText="1"/>
    </xf>
    <xf numFmtId="0" fontId="42" fillId="5" borderId="0" xfId="0" applyFont="1" applyFill="1" applyAlignment="1">
      <alignment horizontal="center" vertical="center" wrapText="1"/>
    </xf>
    <xf numFmtId="0" fontId="45" fillId="5" borderId="0" xfId="0" applyFont="1" applyFill="1" applyAlignment="1">
      <alignment horizontal="left" vertical="center"/>
    </xf>
    <xf numFmtId="0" fontId="97" fillId="5" borderId="0" xfId="0" applyFont="1" applyFill="1" applyAlignment="1">
      <alignment horizontal="center" vertical="center"/>
    </xf>
    <xf numFmtId="0" fontId="98" fillId="14" borderId="11" xfId="0" applyFont="1" applyFill="1" applyBorder="1" applyAlignment="1">
      <alignment horizontal="center" vertical="center"/>
    </xf>
    <xf numFmtId="0" fontId="98" fillId="14" borderId="0" xfId="0" applyFont="1" applyFill="1" applyBorder="1" applyAlignment="1">
      <alignment horizontal="center" vertical="center"/>
    </xf>
    <xf numFmtId="0" fontId="98" fillId="14" borderId="10" xfId="0" applyFont="1" applyFill="1" applyBorder="1" applyAlignment="1">
      <alignment horizontal="center" vertical="center"/>
    </xf>
    <xf numFmtId="1" fontId="99" fillId="5" borderId="0" xfId="0" applyNumberFormat="1" applyFont="1" applyFill="1" applyProtection="1">
      <protection hidden="1"/>
    </xf>
    <xf numFmtId="1" fontId="100" fillId="5" borderId="0" xfId="0" applyNumberFormat="1" applyFont="1" applyFill="1" applyProtection="1">
      <protection hidden="1"/>
    </xf>
    <xf numFmtId="1" fontId="101" fillId="5" borderId="0" xfId="0" applyNumberFormat="1" applyFont="1" applyFill="1" applyProtection="1">
      <protection hidden="1"/>
    </xf>
    <xf numFmtId="0" fontId="102" fillId="5" borderId="0" xfId="0" applyFont="1" applyFill="1" applyAlignment="1">
      <alignment horizontal="right" vertical="center"/>
    </xf>
    <xf numFmtId="0" fontId="103" fillId="5" borderId="0" xfId="0" applyFont="1" applyFill="1" applyAlignment="1" applyProtection="1">
      <alignment horizontal="left" vertical="center"/>
      <protection hidden="1"/>
    </xf>
    <xf numFmtId="0" fontId="104" fillId="5" borderId="0" xfId="0" applyFont="1" applyFill="1" applyAlignment="1">
      <alignment horizontal="left" vertical="center"/>
    </xf>
    <xf numFmtId="0" fontId="105" fillId="5" borderId="0" xfId="0" applyFont="1" applyFill="1" applyAlignment="1">
      <alignment horizontal="center" vertical="center"/>
    </xf>
  </cellXfs>
  <cellStyles count="3">
    <cellStyle name="Normalny" xfId="0" builtinId="0"/>
    <cellStyle name="Procentowy" xfId="2" builtinId="5"/>
    <cellStyle name="常规_Sheet1" xfId="1" xr:uid="{1B12F81D-1A53-40CA-82A0-496F9E554D48}"/>
  </cellStyles>
  <dxfs count="27">
    <dxf>
      <font>
        <color theme="0" tint="-0.24994659260841701"/>
      </font>
    </dxf>
    <dxf>
      <font>
        <color theme="0" tint="-0.24994659260841701"/>
      </font>
    </dxf>
    <dxf>
      <font>
        <b val="0"/>
        <i/>
        <color rgb="FFFF0000"/>
      </font>
    </dxf>
    <dxf>
      <font>
        <b val="0"/>
        <i/>
        <color rgb="FFFF0000"/>
      </font>
    </dxf>
    <dxf>
      <font>
        <b val="0"/>
        <i/>
        <color rgb="FFFF0000"/>
      </font>
    </dxf>
    <dxf>
      <font>
        <b val="0"/>
        <i/>
        <color rgb="FFFF0000"/>
      </font>
    </dxf>
    <dxf>
      <font>
        <color theme="1"/>
      </font>
    </dxf>
    <dxf>
      <font>
        <b val="0"/>
        <i/>
        <color rgb="FFFF0000"/>
      </font>
    </dxf>
    <dxf>
      <font>
        <b val="0"/>
        <i/>
        <color rgb="FFFF0000"/>
      </font>
    </dxf>
    <dxf>
      <font>
        <b val="0"/>
        <i/>
        <color rgb="FFFF0000"/>
      </font>
    </dxf>
    <dxf>
      <font>
        <b val="0"/>
        <i/>
        <color rgb="FFFF0000"/>
      </font>
    </dxf>
    <dxf>
      <font>
        <color theme="1"/>
      </font>
    </dxf>
    <dxf>
      <font>
        <b val="0"/>
        <i/>
        <color rgb="FFFF0000"/>
      </font>
    </dxf>
    <dxf>
      <font>
        <b val="0"/>
        <i/>
        <color rgb="FFFF0000"/>
      </font>
    </dxf>
    <dxf>
      <font>
        <b val="0"/>
        <i/>
        <color rgb="FFFF0000"/>
      </font>
    </dxf>
    <dxf>
      <font>
        <b val="0"/>
        <i/>
        <color rgb="FFFF0000"/>
      </font>
    </dxf>
    <dxf>
      <font>
        <color theme="1"/>
      </font>
    </dxf>
    <dxf>
      <font>
        <b val="0"/>
        <i/>
        <color rgb="FFFF0000"/>
      </font>
    </dxf>
    <dxf>
      <font>
        <b val="0"/>
        <i/>
        <color rgb="FFFF0000"/>
      </font>
    </dxf>
    <dxf>
      <font>
        <b val="0"/>
        <i/>
        <color rgb="FFFF0000"/>
      </font>
    </dxf>
    <dxf>
      <font>
        <b val="0"/>
        <i/>
        <color rgb="FFFF0000"/>
      </font>
    </dxf>
    <dxf>
      <font>
        <color theme="1"/>
      </font>
    </dxf>
    <dxf>
      <font>
        <b val="0"/>
        <i/>
        <color rgb="FFFF0000"/>
      </font>
    </dxf>
    <dxf>
      <font>
        <b val="0"/>
        <i/>
        <color rgb="FFFF0000"/>
      </font>
    </dxf>
    <dxf>
      <font>
        <b val="0"/>
        <i/>
        <color rgb="FFFF0000"/>
      </font>
    </dxf>
    <dxf>
      <font>
        <b val="0"/>
        <i/>
        <color rgb="FFFF0000"/>
      </font>
    </dxf>
    <dxf>
      <font>
        <color theme="1"/>
      </font>
    </dxf>
  </dxfs>
  <tableStyles count="0" defaultTableStyle="TableStyleMedium2" defaultPivotStyle="PivotStyleLight16"/>
  <colors>
    <mruColors>
      <color rgb="FFEB4423"/>
      <color rgb="FF41719C"/>
      <color rgb="FF5B9BD5"/>
      <color rgb="FFF2F2F2"/>
      <color rgb="FFFFFFFF"/>
      <color rgb="FF4171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fmlaLink="$U$17"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R$60" lockText="1" noThreeD="1"/>
</file>

<file path=xl/ctrlProps/ctrlProp12.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fmlaLink="$U$65"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R$76"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checked="Checked" fmlaLink="$U$81"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R$92"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R$28"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checked="Checked" fmlaLink="$U$33"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R$44"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U$4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6.svg"/><Relationship Id="rId18" Type="http://schemas.openxmlformats.org/officeDocument/2006/relationships/image" Target="../media/image21.png"/><Relationship Id="rId3" Type="http://schemas.openxmlformats.org/officeDocument/2006/relationships/image" Target="../media/image4.svg"/><Relationship Id="rId21" Type="http://schemas.openxmlformats.org/officeDocument/2006/relationships/image" Target="../media/image24.svg"/><Relationship Id="rId7" Type="http://schemas.openxmlformats.org/officeDocument/2006/relationships/image" Target="../media/image8.svg"/><Relationship Id="rId12" Type="http://schemas.openxmlformats.org/officeDocument/2006/relationships/image" Target="../media/image15.png"/><Relationship Id="rId17" Type="http://schemas.openxmlformats.org/officeDocument/2006/relationships/image" Target="../media/image20.svg"/><Relationship Id="rId2" Type="http://schemas.openxmlformats.org/officeDocument/2006/relationships/image" Target="../media/image3.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4.svg"/><Relationship Id="rId5" Type="http://schemas.openxmlformats.org/officeDocument/2006/relationships/image" Target="../media/image6.svg"/><Relationship Id="rId15" Type="http://schemas.openxmlformats.org/officeDocument/2006/relationships/image" Target="../media/image18.svg"/><Relationship Id="rId10" Type="http://schemas.openxmlformats.org/officeDocument/2006/relationships/image" Target="../media/image11.png"/><Relationship Id="rId19" Type="http://schemas.openxmlformats.org/officeDocument/2006/relationships/image" Target="../media/image22.svg"/><Relationship Id="rId4" Type="http://schemas.openxmlformats.org/officeDocument/2006/relationships/image" Target="../media/image5.png"/><Relationship Id="rId9" Type="http://schemas.openxmlformats.org/officeDocument/2006/relationships/image" Target="../media/image13.svg"/><Relationship Id="rId1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svg"/><Relationship Id="rId18" Type="http://schemas.openxmlformats.org/officeDocument/2006/relationships/image" Target="../media/image19.png"/><Relationship Id="rId26" Type="http://schemas.openxmlformats.org/officeDocument/2006/relationships/image" Target="../media/image41.png"/><Relationship Id="rId39" Type="http://schemas.openxmlformats.org/officeDocument/2006/relationships/image" Target="../media/image51.png"/><Relationship Id="rId3" Type="http://schemas.openxmlformats.org/officeDocument/2006/relationships/image" Target="../media/image4.svg"/><Relationship Id="rId21" Type="http://schemas.openxmlformats.org/officeDocument/2006/relationships/image" Target="../media/image36.png"/><Relationship Id="rId34" Type="http://schemas.microsoft.com/office/2007/relationships/hdphoto" Target="../media/hdphoto2.wdp"/><Relationship Id="rId7" Type="http://schemas.openxmlformats.org/officeDocument/2006/relationships/image" Target="../media/image16.svg"/><Relationship Id="rId12" Type="http://schemas.openxmlformats.org/officeDocument/2006/relationships/image" Target="../media/image29.png"/><Relationship Id="rId17" Type="http://schemas.openxmlformats.org/officeDocument/2006/relationships/image" Target="../media/image34.svg"/><Relationship Id="rId25" Type="http://schemas.openxmlformats.org/officeDocument/2006/relationships/image" Target="../media/image40.svg"/><Relationship Id="rId33" Type="http://schemas.openxmlformats.org/officeDocument/2006/relationships/image" Target="../media/image47.png"/><Relationship Id="rId38" Type="http://schemas.openxmlformats.org/officeDocument/2006/relationships/image" Target="../media/image50.png"/><Relationship Id="rId2" Type="http://schemas.openxmlformats.org/officeDocument/2006/relationships/image" Target="../media/image3.png"/><Relationship Id="rId16" Type="http://schemas.openxmlformats.org/officeDocument/2006/relationships/image" Target="../media/image33.png"/><Relationship Id="rId20" Type="http://schemas.openxmlformats.org/officeDocument/2006/relationships/image" Target="../media/image35.png"/><Relationship Id="rId29" Type="http://schemas.openxmlformats.org/officeDocument/2006/relationships/image" Target="../media/image44.svg"/><Relationship Id="rId1" Type="http://schemas.openxmlformats.org/officeDocument/2006/relationships/image" Target="../media/image2.png"/><Relationship Id="rId6" Type="http://schemas.openxmlformats.org/officeDocument/2006/relationships/image" Target="../media/image15.png"/><Relationship Id="rId11" Type="http://schemas.openxmlformats.org/officeDocument/2006/relationships/image" Target="../media/image28.svg"/><Relationship Id="rId24" Type="http://schemas.openxmlformats.org/officeDocument/2006/relationships/image" Target="../media/image39.png"/><Relationship Id="rId32" Type="http://schemas.microsoft.com/office/2007/relationships/hdphoto" Target="../media/hdphoto1.wdp"/><Relationship Id="rId37" Type="http://schemas.microsoft.com/office/2007/relationships/hdphoto" Target="../media/hdphoto3.wdp"/><Relationship Id="rId5" Type="http://schemas.openxmlformats.org/officeDocument/2006/relationships/image" Target="../media/image13.svg"/><Relationship Id="rId15" Type="http://schemas.openxmlformats.org/officeDocument/2006/relationships/image" Target="../media/image32.svg"/><Relationship Id="rId23" Type="http://schemas.openxmlformats.org/officeDocument/2006/relationships/image" Target="../media/image38.svg"/><Relationship Id="rId28" Type="http://schemas.openxmlformats.org/officeDocument/2006/relationships/image" Target="../media/image43.png"/><Relationship Id="rId36" Type="http://schemas.openxmlformats.org/officeDocument/2006/relationships/image" Target="../media/image49.png"/><Relationship Id="rId10" Type="http://schemas.openxmlformats.org/officeDocument/2006/relationships/image" Target="../media/image27.png"/><Relationship Id="rId19" Type="http://schemas.openxmlformats.org/officeDocument/2006/relationships/image" Target="../media/image20.svg"/><Relationship Id="rId31" Type="http://schemas.openxmlformats.org/officeDocument/2006/relationships/image" Target="../media/image46.png"/><Relationship Id="rId4" Type="http://schemas.openxmlformats.org/officeDocument/2006/relationships/image" Target="../media/image9.png"/><Relationship Id="rId9" Type="http://schemas.openxmlformats.org/officeDocument/2006/relationships/image" Target="../media/image26.svg"/><Relationship Id="rId14" Type="http://schemas.openxmlformats.org/officeDocument/2006/relationships/image" Target="../media/image31.png"/><Relationship Id="rId22" Type="http://schemas.openxmlformats.org/officeDocument/2006/relationships/image" Target="../media/image37.png"/><Relationship Id="rId27" Type="http://schemas.openxmlformats.org/officeDocument/2006/relationships/image" Target="../media/image42.svg"/><Relationship Id="rId30" Type="http://schemas.openxmlformats.org/officeDocument/2006/relationships/image" Target="../media/image45.png"/><Relationship Id="rId35" Type="http://schemas.openxmlformats.org/officeDocument/2006/relationships/image" Target="../media/image4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21.png"/><Relationship Id="rId3" Type="http://schemas.openxmlformats.org/officeDocument/2006/relationships/image" Target="../media/image54.png"/><Relationship Id="rId7" Type="http://schemas.openxmlformats.org/officeDocument/2006/relationships/image" Target="../media/image48.png"/><Relationship Id="rId12" Type="http://schemas.openxmlformats.org/officeDocument/2006/relationships/image" Target="../media/image59.svg"/><Relationship Id="rId2" Type="http://schemas.openxmlformats.org/officeDocument/2006/relationships/image" Target="../media/image53.png"/><Relationship Id="rId16" Type="http://schemas.openxmlformats.org/officeDocument/2006/relationships/image" Target="../media/image24.svg"/><Relationship Id="rId1" Type="http://schemas.openxmlformats.org/officeDocument/2006/relationships/image" Target="../media/image52.png"/><Relationship Id="rId6" Type="http://schemas.openxmlformats.org/officeDocument/2006/relationships/image" Target="../media/image45.png"/><Relationship Id="rId11" Type="http://schemas.openxmlformats.org/officeDocument/2006/relationships/image" Target="../media/image58.png"/><Relationship Id="rId5" Type="http://schemas.openxmlformats.org/officeDocument/2006/relationships/image" Target="../media/image56.png"/><Relationship Id="rId15" Type="http://schemas.openxmlformats.org/officeDocument/2006/relationships/image" Target="../media/image23.png"/><Relationship Id="rId10" Type="http://schemas.openxmlformats.org/officeDocument/2006/relationships/image" Target="../media/image57.png"/><Relationship Id="rId4" Type="http://schemas.openxmlformats.org/officeDocument/2006/relationships/image" Target="../media/image55.png"/><Relationship Id="rId9" Type="http://schemas.openxmlformats.org/officeDocument/2006/relationships/image" Target="../media/image35.png"/><Relationship Id="rId14" Type="http://schemas.openxmlformats.org/officeDocument/2006/relationships/image" Target="../media/image22.svg"/></Relationships>
</file>

<file path=xl/drawings/_rels/drawing13.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 Id="rId4" Type="http://schemas.openxmlformats.org/officeDocument/2006/relationships/image" Target="../media/image6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svg"/><Relationship Id="rId18" Type="http://schemas.openxmlformats.org/officeDocument/2006/relationships/image" Target="../media/image19.png"/><Relationship Id="rId3" Type="http://schemas.openxmlformats.org/officeDocument/2006/relationships/image" Target="../media/image4.svg"/><Relationship Id="rId21" Type="http://schemas.openxmlformats.org/officeDocument/2006/relationships/image" Target="../media/image22.svg"/><Relationship Id="rId7" Type="http://schemas.openxmlformats.org/officeDocument/2006/relationships/image" Target="../media/image8.svg"/><Relationship Id="rId12" Type="http://schemas.openxmlformats.org/officeDocument/2006/relationships/image" Target="../media/image13.svg"/><Relationship Id="rId17" Type="http://schemas.openxmlformats.org/officeDocument/2006/relationships/image" Target="../media/image18.sv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svg"/><Relationship Id="rId5" Type="http://schemas.openxmlformats.org/officeDocument/2006/relationships/image" Target="../media/image6.svg"/><Relationship Id="rId15" Type="http://schemas.openxmlformats.org/officeDocument/2006/relationships/image" Target="../media/image16.svg"/><Relationship Id="rId23" Type="http://schemas.openxmlformats.org/officeDocument/2006/relationships/image" Target="../media/image24.sv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png"/><Relationship Id="rId9" Type="http://schemas.openxmlformats.org/officeDocument/2006/relationships/image" Target="../media/image10.svg"/><Relationship Id="rId14" Type="http://schemas.openxmlformats.org/officeDocument/2006/relationships/image" Target="../media/image15.png"/><Relationship Id="rId22"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6.svg"/><Relationship Id="rId18" Type="http://schemas.openxmlformats.org/officeDocument/2006/relationships/image" Target="../media/image21.png"/><Relationship Id="rId3" Type="http://schemas.openxmlformats.org/officeDocument/2006/relationships/image" Target="../media/image4.svg"/><Relationship Id="rId21" Type="http://schemas.openxmlformats.org/officeDocument/2006/relationships/image" Target="../media/image24.svg"/><Relationship Id="rId7" Type="http://schemas.openxmlformats.org/officeDocument/2006/relationships/image" Target="../media/image8.svg"/><Relationship Id="rId12" Type="http://schemas.openxmlformats.org/officeDocument/2006/relationships/image" Target="../media/image15.png"/><Relationship Id="rId17" Type="http://schemas.openxmlformats.org/officeDocument/2006/relationships/image" Target="../media/image20.svg"/><Relationship Id="rId2" Type="http://schemas.openxmlformats.org/officeDocument/2006/relationships/image" Target="../media/image3.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4.svg"/><Relationship Id="rId5" Type="http://schemas.openxmlformats.org/officeDocument/2006/relationships/image" Target="../media/image6.svg"/><Relationship Id="rId15" Type="http://schemas.openxmlformats.org/officeDocument/2006/relationships/image" Target="../media/image18.svg"/><Relationship Id="rId10" Type="http://schemas.openxmlformats.org/officeDocument/2006/relationships/image" Target="../media/image11.png"/><Relationship Id="rId19" Type="http://schemas.openxmlformats.org/officeDocument/2006/relationships/image" Target="../media/image22.svg"/><Relationship Id="rId4" Type="http://schemas.openxmlformats.org/officeDocument/2006/relationships/image" Target="../media/image5.png"/><Relationship Id="rId9" Type="http://schemas.openxmlformats.org/officeDocument/2006/relationships/image" Target="../media/image13.svg"/><Relationship Id="rId1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6.svg"/><Relationship Id="rId18" Type="http://schemas.openxmlformats.org/officeDocument/2006/relationships/image" Target="../media/image21.png"/><Relationship Id="rId3" Type="http://schemas.openxmlformats.org/officeDocument/2006/relationships/image" Target="../media/image4.svg"/><Relationship Id="rId21" Type="http://schemas.openxmlformats.org/officeDocument/2006/relationships/image" Target="../media/image24.svg"/><Relationship Id="rId7" Type="http://schemas.openxmlformats.org/officeDocument/2006/relationships/image" Target="../media/image8.svg"/><Relationship Id="rId12" Type="http://schemas.openxmlformats.org/officeDocument/2006/relationships/image" Target="../media/image15.png"/><Relationship Id="rId17" Type="http://schemas.openxmlformats.org/officeDocument/2006/relationships/image" Target="../media/image20.svg"/><Relationship Id="rId2" Type="http://schemas.openxmlformats.org/officeDocument/2006/relationships/image" Target="../media/image3.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4.svg"/><Relationship Id="rId5" Type="http://schemas.openxmlformats.org/officeDocument/2006/relationships/image" Target="../media/image6.svg"/><Relationship Id="rId15" Type="http://schemas.openxmlformats.org/officeDocument/2006/relationships/image" Target="../media/image18.svg"/><Relationship Id="rId10" Type="http://schemas.openxmlformats.org/officeDocument/2006/relationships/image" Target="../media/image11.png"/><Relationship Id="rId19" Type="http://schemas.openxmlformats.org/officeDocument/2006/relationships/image" Target="../media/image22.svg"/><Relationship Id="rId4" Type="http://schemas.openxmlformats.org/officeDocument/2006/relationships/image" Target="../media/image5.png"/><Relationship Id="rId9" Type="http://schemas.openxmlformats.org/officeDocument/2006/relationships/image" Target="../media/image13.sv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6.svg"/><Relationship Id="rId18" Type="http://schemas.openxmlformats.org/officeDocument/2006/relationships/image" Target="../media/image21.png"/><Relationship Id="rId3" Type="http://schemas.openxmlformats.org/officeDocument/2006/relationships/image" Target="../media/image4.svg"/><Relationship Id="rId21" Type="http://schemas.openxmlformats.org/officeDocument/2006/relationships/image" Target="../media/image24.svg"/><Relationship Id="rId7" Type="http://schemas.openxmlformats.org/officeDocument/2006/relationships/image" Target="../media/image8.svg"/><Relationship Id="rId12" Type="http://schemas.openxmlformats.org/officeDocument/2006/relationships/image" Target="../media/image15.png"/><Relationship Id="rId17" Type="http://schemas.openxmlformats.org/officeDocument/2006/relationships/image" Target="../media/image20.svg"/><Relationship Id="rId2" Type="http://schemas.openxmlformats.org/officeDocument/2006/relationships/image" Target="../media/image3.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4.svg"/><Relationship Id="rId5" Type="http://schemas.openxmlformats.org/officeDocument/2006/relationships/image" Target="../media/image6.svg"/><Relationship Id="rId15" Type="http://schemas.openxmlformats.org/officeDocument/2006/relationships/image" Target="../media/image18.svg"/><Relationship Id="rId10" Type="http://schemas.openxmlformats.org/officeDocument/2006/relationships/image" Target="../media/image11.png"/><Relationship Id="rId19" Type="http://schemas.openxmlformats.org/officeDocument/2006/relationships/image" Target="../media/image22.svg"/><Relationship Id="rId4" Type="http://schemas.openxmlformats.org/officeDocument/2006/relationships/image" Target="../media/image5.png"/><Relationship Id="rId9" Type="http://schemas.openxmlformats.org/officeDocument/2006/relationships/image" Target="../media/image13.sv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228600</xdr:colOff>
      <xdr:row>13</xdr:row>
      <xdr:rowOff>97394</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4619625" y="423800"/>
          <a:ext cx="2428875" cy="18205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9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171481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3165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95668</xdr:colOff>
      <xdr:row>3</xdr:row>
      <xdr:rowOff>169293</xdr:rowOff>
    </xdr:to>
    <xdr:pic>
      <xdr:nvPicPr>
        <xdr:cNvPr id="9" name="Grafika 8" descr="Kalendarz dzienny kontur">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9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9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9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9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9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9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9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9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9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9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9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9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9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9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9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9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9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9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9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9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9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9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9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9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9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9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9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9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9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9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9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9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9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9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9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9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9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9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9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9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9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9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9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9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9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9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9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9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9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9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9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9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9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9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9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9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9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9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9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9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9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9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9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9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9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9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9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9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9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9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9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9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9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9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9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9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9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9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9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9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9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9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9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9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9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9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9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9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9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9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9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9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9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9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9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9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9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9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9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9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9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9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9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9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9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9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9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9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9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9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9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9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9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9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9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9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9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9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9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20390</xdr:rowOff>
    </xdr:to>
    <xdr:pic>
      <xdr:nvPicPr>
        <xdr:cNvPr id="137" name="Grafika 136" descr="Termometr z wypełnieniem pełnym">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282188</xdr:colOff>
      <xdr:row>88</xdr:row>
      <xdr:rowOff>19418</xdr:rowOff>
    </xdr:to>
    <xdr:pic>
      <xdr:nvPicPr>
        <xdr:cNvPr id="138" name="Grafika 137" descr="Słońce z wypełnieniem pełnym">
          <a:extLst>
            <a:ext uri="{FF2B5EF4-FFF2-40B4-BE49-F238E27FC236}">
              <a16:creationId xmlns:a16="http://schemas.microsoft.com/office/drawing/2014/main" id="{00000000-0008-0000-09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9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9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9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9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9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9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9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9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9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9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9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9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9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9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9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9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9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9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9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9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9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9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9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9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9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9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9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9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9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286171</xdr:colOff>
      <xdr:row>167</xdr:row>
      <xdr:rowOff>151175</xdr:rowOff>
    </xdr:to>
    <xdr:pic>
      <xdr:nvPicPr>
        <xdr:cNvPr id="171" name="Grafika 170" descr="Płatek śniegu kontur">
          <a:extLst>
            <a:ext uri="{FF2B5EF4-FFF2-40B4-BE49-F238E27FC236}">
              <a16:creationId xmlns:a16="http://schemas.microsoft.com/office/drawing/2014/main" id="{00000000-0008-0000-09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54244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900-0000AC000000}"/>
            </a:ext>
          </a:extLst>
        </xdr:cNvPr>
        <xdr:cNvGrpSpPr>
          <a:grpSpLocks noChangeAspect="1"/>
        </xdr:cNvGrpSpPr>
      </xdr:nvGrpSpPr>
      <xdr:grpSpPr>
        <a:xfrm>
          <a:off x="686136" y="33204934"/>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9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9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9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9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9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9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900-0000B6000000}"/>
            </a:ext>
          </a:extLst>
        </xdr:cNvPr>
        <xdr:cNvGrpSpPr/>
      </xdr:nvGrpSpPr>
      <xdr:grpSpPr>
        <a:xfrm>
          <a:off x="759759" y="33458299"/>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9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9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336178</xdr:colOff>
      <xdr:row>216</xdr:row>
      <xdr:rowOff>313767</xdr:rowOff>
    </xdr:from>
    <xdr:to>
      <xdr:col>4</xdr:col>
      <xdr:colOff>582707</xdr:colOff>
      <xdr:row>216</xdr:row>
      <xdr:rowOff>582706</xdr:rowOff>
    </xdr:to>
    <xdr:sp macro="" textlink="">
      <xdr:nvSpPr>
        <xdr:cNvPr id="2" name="pole tekstowe 1">
          <a:extLst>
            <a:ext uri="{FF2B5EF4-FFF2-40B4-BE49-F238E27FC236}">
              <a16:creationId xmlns:a16="http://schemas.microsoft.com/office/drawing/2014/main" id="{00000000-0008-0000-0A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3</xdr:col>
      <xdr:colOff>0</xdr:colOff>
      <xdr:row>2</xdr:row>
      <xdr:rowOff>89647</xdr:rowOff>
    </xdr:from>
    <xdr:to>
      <xdr:col>6</xdr:col>
      <xdr:colOff>667609</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6213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5838</xdr:colOff>
      <xdr:row>2</xdr:row>
      <xdr:rowOff>1467</xdr:rowOff>
    </xdr:from>
    <xdr:to>
      <xdr:col>15</xdr:col>
      <xdr:colOff>288073</xdr:colOff>
      <xdr:row>3</xdr:row>
      <xdr:rowOff>150243</xdr:rowOff>
    </xdr:to>
    <xdr:pic>
      <xdr:nvPicPr>
        <xdr:cNvPr id="9" name="Grafika 8" descr="Kalendarz dzienny kontur">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54338" y="468192"/>
          <a:ext cx="289855" cy="329751"/>
        </a:xfrm>
        <a:prstGeom prst="rect">
          <a:avLst/>
        </a:prstGeom>
      </xdr:spPr>
    </xdr:pic>
    <xdr:clientData/>
  </xdr:twoCellAnchor>
  <xdr:oneCellAnchor>
    <xdr:from>
      <xdr:col>1</xdr:col>
      <xdr:colOff>324145</xdr:colOff>
      <xdr:row>104</xdr:row>
      <xdr:rowOff>56036</xdr:rowOff>
    </xdr:from>
    <xdr:ext cx="337696" cy="353422"/>
    <xdr:pic>
      <xdr:nvPicPr>
        <xdr:cNvPr id="180" name="Grafika 179" descr="Termometr z wypełnieniem pełnym">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0345" y="18563111"/>
          <a:ext cx="337696" cy="353422"/>
        </a:xfrm>
        <a:prstGeom prst="rect">
          <a:avLst/>
        </a:prstGeom>
      </xdr:spPr>
    </xdr:pic>
    <xdr:clientData/>
  </xdr:oneCellAnchor>
  <xdr:oneCellAnchor>
    <xdr:from>
      <xdr:col>1</xdr:col>
      <xdr:colOff>98693</xdr:colOff>
      <xdr:row>103</xdr:row>
      <xdr:rowOff>187138</xdr:rowOff>
    </xdr:from>
    <xdr:ext cx="265134" cy="471960"/>
    <xdr:pic>
      <xdr:nvPicPr>
        <xdr:cNvPr id="181" name="Grafika 180" descr="Płatek śniegu kontur">
          <a:extLst>
            <a:ext uri="{FF2B5EF4-FFF2-40B4-BE49-F238E27FC236}">
              <a16:creationId xmlns:a16="http://schemas.microsoft.com/office/drawing/2014/main" id="{00000000-0008-0000-0A00-0000B5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r="48622"/>
        <a:stretch/>
      </xdr:blipFill>
      <xdr:spPr>
        <a:xfrm>
          <a:off x="174893" y="18503713"/>
          <a:ext cx="265134" cy="471960"/>
        </a:xfrm>
        <a:prstGeom prst="rect">
          <a:avLst/>
        </a:prstGeom>
      </xdr:spPr>
    </xdr:pic>
    <xdr:clientData/>
  </xdr:oneCellAnchor>
  <xdr:twoCellAnchor>
    <xdr:from>
      <xdr:col>4</xdr:col>
      <xdr:colOff>115756</xdr:colOff>
      <xdr:row>54</xdr:row>
      <xdr:rowOff>155089</xdr:rowOff>
    </xdr:from>
    <xdr:to>
      <xdr:col>6</xdr:col>
      <xdr:colOff>644082</xdr:colOff>
      <xdr:row>59</xdr:row>
      <xdr:rowOff>136600</xdr:rowOff>
    </xdr:to>
    <xdr:grpSp>
      <xdr:nvGrpSpPr>
        <xdr:cNvPr id="4" name="Grupa 3">
          <a:extLst>
            <a:ext uri="{FF2B5EF4-FFF2-40B4-BE49-F238E27FC236}">
              <a16:creationId xmlns:a16="http://schemas.microsoft.com/office/drawing/2014/main" id="{00000000-0008-0000-0A00-000004000000}"/>
            </a:ext>
          </a:extLst>
        </xdr:cNvPr>
        <xdr:cNvGrpSpPr/>
      </xdr:nvGrpSpPr>
      <xdr:grpSpPr>
        <a:xfrm>
          <a:off x="788109" y="10274001"/>
          <a:ext cx="1357561" cy="1053465"/>
          <a:chOff x="3559549" y="12980334"/>
          <a:chExt cx="1363276" cy="1057275"/>
        </a:xfrm>
      </xdr:grpSpPr>
      <xdr:grpSp>
        <xdr:nvGrpSpPr>
          <xdr:cNvPr id="288" name="Grupa 287">
            <a:extLst>
              <a:ext uri="{FF2B5EF4-FFF2-40B4-BE49-F238E27FC236}">
                <a16:creationId xmlns:a16="http://schemas.microsoft.com/office/drawing/2014/main" id="{00000000-0008-0000-0A00-000020010000}"/>
              </a:ext>
            </a:extLst>
          </xdr:cNvPr>
          <xdr:cNvGrpSpPr>
            <a:grpSpLocks noChangeAspect="1"/>
          </xdr:cNvGrpSpPr>
        </xdr:nvGrpSpPr>
        <xdr:grpSpPr>
          <a:xfrm>
            <a:off x="3561454" y="12978429"/>
            <a:ext cx="1365181" cy="903929"/>
            <a:chOff x="3017520" y="33196530"/>
            <a:chExt cx="1664970" cy="1000803"/>
          </a:xfrm>
        </xdr:grpSpPr>
        <xdr:cxnSp macro="">
          <xdr:nvCxnSpPr>
            <xdr:cNvPr id="289" name="Łącznik prosty 288">
              <a:extLst>
                <a:ext uri="{FF2B5EF4-FFF2-40B4-BE49-F238E27FC236}">
                  <a16:creationId xmlns:a16="http://schemas.microsoft.com/office/drawing/2014/main" id="{00000000-0008-0000-0A00-00002101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id="{00000000-0008-0000-0A00-00002201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1" name="Łącznik prosty 290">
              <a:extLst>
                <a:ext uri="{FF2B5EF4-FFF2-40B4-BE49-F238E27FC236}">
                  <a16:creationId xmlns:a16="http://schemas.microsoft.com/office/drawing/2014/main" id="{00000000-0008-0000-0A00-00002301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id="{00000000-0008-0000-0A00-00002401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id="{00000000-0008-0000-0A00-00002501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pic>
        <xdr:nvPicPr>
          <xdr:cNvPr id="294" name="Grafika 293" descr="Restauracja kontur">
            <a:extLst>
              <a:ext uri="{FF2B5EF4-FFF2-40B4-BE49-F238E27FC236}">
                <a16:creationId xmlns:a16="http://schemas.microsoft.com/office/drawing/2014/main" id="{00000000-0008-0000-0A00-00002601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rcRect l="27191" t="1357" r="27809" b="60309"/>
          <a:stretch/>
        </xdr:blipFill>
        <xdr:spPr>
          <a:xfrm>
            <a:off x="4383741" y="13047009"/>
            <a:ext cx="330973" cy="281940"/>
          </a:xfrm>
          <a:prstGeom prst="rect">
            <a:avLst/>
          </a:prstGeom>
        </xdr:spPr>
      </xdr:pic>
      <xdr:grpSp>
        <xdr:nvGrpSpPr>
          <xdr:cNvPr id="295" name="Grupa 294">
            <a:extLst>
              <a:ext uri="{FF2B5EF4-FFF2-40B4-BE49-F238E27FC236}">
                <a16:creationId xmlns:a16="http://schemas.microsoft.com/office/drawing/2014/main" id="{00000000-0008-0000-0A00-000027010000}"/>
              </a:ext>
            </a:extLst>
          </xdr:cNvPr>
          <xdr:cNvGrpSpPr>
            <a:grpSpLocks noChangeAspect="1"/>
          </xdr:cNvGrpSpPr>
        </xdr:nvGrpSpPr>
        <xdr:grpSpPr>
          <a:xfrm>
            <a:off x="3797450" y="13309899"/>
            <a:ext cx="433891" cy="723900"/>
            <a:chOff x="11536680" y="6347460"/>
            <a:chExt cx="899160" cy="1554480"/>
          </a:xfrm>
        </xdr:grpSpPr>
        <xdr:pic>
          <xdr:nvPicPr>
            <xdr:cNvPr id="296" name="Grafika 295" descr="Laptop kontur">
              <a:extLst>
                <a:ext uri="{FF2B5EF4-FFF2-40B4-BE49-F238E27FC236}">
                  <a16:creationId xmlns:a16="http://schemas.microsoft.com/office/drawing/2014/main" id="{00000000-0008-0000-0A00-000028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849100" y="6507480"/>
              <a:ext cx="586740" cy="586740"/>
            </a:xfrm>
            <a:prstGeom prst="rect">
              <a:avLst/>
            </a:prstGeom>
          </xdr:spPr>
        </xdr:pic>
        <xdr:pic>
          <xdr:nvPicPr>
            <xdr:cNvPr id="297" name="Grafika 296" descr="Stół i krzesła kontur">
              <a:extLst>
                <a:ext uri="{FF2B5EF4-FFF2-40B4-BE49-F238E27FC236}">
                  <a16:creationId xmlns:a16="http://schemas.microsoft.com/office/drawing/2014/main" id="{00000000-0008-0000-0A00-00002901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529"/>
            <a:stretch/>
          </xdr:blipFill>
          <xdr:spPr>
            <a:xfrm>
              <a:off x="11536680" y="6347460"/>
              <a:ext cx="800100" cy="1554480"/>
            </a:xfrm>
            <a:prstGeom prst="rect">
              <a:avLst/>
            </a:prstGeom>
          </xdr:spPr>
        </xdr:pic>
      </xdr:grpSp>
    </xdr:grpSp>
    <xdr:clientData/>
  </xdr:twoCellAnchor>
  <xdr:twoCellAnchor>
    <xdr:from>
      <xdr:col>5</xdr:col>
      <xdr:colOff>190514</xdr:colOff>
      <xdr:row>72</xdr:row>
      <xdr:rowOff>130775</xdr:rowOff>
    </xdr:from>
    <xdr:to>
      <xdr:col>6</xdr:col>
      <xdr:colOff>504305</xdr:colOff>
      <xdr:row>75</xdr:row>
      <xdr:rowOff>36211</xdr:rowOff>
    </xdr:to>
    <xdr:pic>
      <xdr:nvPicPr>
        <xdr:cNvPr id="282" name="Grafika 281" descr="Lampa kontur">
          <a:extLst>
            <a:ext uri="{FF2B5EF4-FFF2-40B4-BE49-F238E27FC236}">
              <a16:creationId xmlns:a16="http://schemas.microsoft.com/office/drawing/2014/main" id="{00000000-0008-0000-0A00-00001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613661" y="14451893"/>
          <a:ext cx="515497" cy="577789"/>
        </a:xfrm>
        <a:prstGeom prst="rect">
          <a:avLst/>
        </a:prstGeom>
      </xdr:spPr>
    </xdr:pic>
    <xdr:clientData/>
  </xdr:twoCellAnchor>
  <xdr:twoCellAnchor>
    <xdr:from>
      <xdr:col>4</xdr:col>
      <xdr:colOff>129540</xdr:colOff>
      <xdr:row>22</xdr:row>
      <xdr:rowOff>125732</xdr:rowOff>
    </xdr:from>
    <xdr:to>
      <xdr:col>6</xdr:col>
      <xdr:colOff>627529</xdr:colOff>
      <xdr:row>28</xdr:row>
      <xdr:rowOff>97509</xdr:rowOff>
    </xdr:to>
    <xdr:grpSp>
      <xdr:nvGrpSpPr>
        <xdr:cNvPr id="58" name="Grupa 57">
          <a:extLst>
            <a:ext uri="{FF2B5EF4-FFF2-40B4-BE49-F238E27FC236}">
              <a16:creationId xmlns:a16="http://schemas.microsoft.com/office/drawing/2014/main" id="{00000000-0008-0000-0A00-00003A000000}"/>
            </a:ext>
          </a:extLst>
        </xdr:cNvPr>
        <xdr:cNvGrpSpPr>
          <a:grpSpLocks noChangeAspect="1"/>
        </xdr:cNvGrpSpPr>
      </xdr:nvGrpSpPr>
      <xdr:grpSpPr>
        <a:xfrm>
          <a:off x="805703" y="4174866"/>
          <a:ext cx="1327224" cy="1219215"/>
          <a:chOff x="3017520" y="33196530"/>
          <a:chExt cx="1664970" cy="1423354"/>
        </a:xfrm>
      </xdr:grpSpPr>
      <xdr:pic>
        <xdr:nvPicPr>
          <xdr:cNvPr id="59" name="Grafika 58" descr="Kanapa kontur">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71700" y="33945045"/>
            <a:ext cx="674520" cy="674839"/>
          </a:xfrm>
          <a:prstGeom prst="rect">
            <a:avLst/>
          </a:prstGeom>
        </xdr:spPr>
      </xdr:pic>
      <xdr:pic>
        <xdr:nvPicPr>
          <xdr:cNvPr id="60" name="Grafika 59" descr="Lampa kontur">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882391" y="33670875"/>
            <a:ext cx="610190" cy="596265"/>
          </a:xfrm>
          <a:prstGeom prst="rect">
            <a:avLst/>
          </a:prstGeom>
        </xdr:spPr>
      </xdr:pic>
      <xdr:cxnSp macro="">
        <xdr:nvCxnSpPr>
          <xdr:cNvPr id="63" name="Łącznik prosty 62">
            <a:extLst>
              <a:ext uri="{FF2B5EF4-FFF2-40B4-BE49-F238E27FC236}">
                <a16:creationId xmlns:a16="http://schemas.microsoft.com/office/drawing/2014/main" id="{00000000-0008-0000-0A00-00003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Łącznik prosty 63">
            <a:extLst>
              <a:ext uri="{FF2B5EF4-FFF2-40B4-BE49-F238E27FC236}">
                <a16:creationId xmlns:a16="http://schemas.microsoft.com/office/drawing/2014/main" id="{00000000-0008-0000-0A00-00004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Łącznik prosty 64">
            <a:extLst>
              <a:ext uri="{FF2B5EF4-FFF2-40B4-BE49-F238E27FC236}">
                <a16:creationId xmlns:a16="http://schemas.microsoft.com/office/drawing/2014/main" id="{00000000-0008-0000-0A00-00004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Łącznik prosty 65">
            <a:extLst>
              <a:ext uri="{FF2B5EF4-FFF2-40B4-BE49-F238E27FC236}">
                <a16:creationId xmlns:a16="http://schemas.microsoft.com/office/drawing/2014/main" id="{00000000-0008-0000-0A00-00004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Łącznik prosty 66">
            <a:extLst>
              <a:ext uri="{FF2B5EF4-FFF2-40B4-BE49-F238E27FC236}">
                <a16:creationId xmlns:a16="http://schemas.microsoft.com/office/drawing/2014/main" id="{00000000-0008-0000-0A00-00004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19</xdr:col>
          <xdr:colOff>83820</xdr:colOff>
          <xdr:row>16</xdr:row>
          <xdr:rowOff>30480</xdr:rowOff>
        </xdr:from>
        <xdr:to>
          <xdr:col>19</xdr:col>
          <xdr:colOff>320040</xdr:colOff>
          <xdr:row>17</xdr:row>
          <xdr:rowOff>152400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474640</xdr:colOff>
      <xdr:row>24</xdr:row>
      <xdr:rowOff>26797</xdr:rowOff>
    </xdr:from>
    <xdr:ext cx="1258685" cy="485809"/>
    <xdr:pic>
      <xdr:nvPicPr>
        <xdr:cNvPr id="69" name="Obraz 68">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20"/>
        <a:stretch>
          <a:fillRect/>
        </a:stretch>
      </xdr:blipFill>
      <xdr:spPr>
        <a:xfrm>
          <a:off x="7993787" y="4475532"/>
          <a:ext cx="1258685" cy="485809"/>
        </a:xfrm>
        <a:prstGeom prst="rect">
          <a:avLst/>
        </a:prstGeom>
      </xdr:spPr>
    </xdr:pic>
    <xdr:clientData/>
  </xdr:oneCellAnchor>
  <xdr:twoCellAnchor editAs="oneCell">
    <xdr:from>
      <xdr:col>19</xdr:col>
      <xdr:colOff>232489</xdr:colOff>
      <xdr:row>23</xdr:row>
      <xdr:rowOff>102276</xdr:rowOff>
    </xdr:from>
    <xdr:to>
      <xdr:col>21</xdr:col>
      <xdr:colOff>58157</xdr:colOff>
      <xdr:row>27</xdr:row>
      <xdr:rowOff>57941</xdr:rowOff>
    </xdr:to>
    <xdr:pic>
      <xdr:nvPicPr>
        <xdr:cNvPr id="71" name="Obraz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1"/>
        <a:stretch>
          <a:fillRect/>
        </a:stretch>
      </xdr:blipFill>
      <xdr:spPr>
        <a:xfrm>
          <a:off x="9578195" y="4349305"/>
          <a:ext cx="1065487" cy="8316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541020</xdr:colOff>
          <xdr:row>19</xdr:row>
          <xdr:rowOff>175260</xdr:rowOff>
        </xdr:from>
        <xdr:to>
          <xdr:col>21</xdr:col>
          <xdr:colOff>1544955</xdr:colOff>
          <xdr:row>28</xdr:row>
          <xdr:rowOff>53340</xdr:rowOff>
        </xdr:to>
        <xdr:sp macro="" textlink="">
          <xdr:nvSpPr>
            <xdr:cNvPr id="11279" name="Group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pl-PL" sz="800" b="0" i="0" u="none" strike="noStrike" baseline="0">
                  <a:solidFill>
                    <a:srgbClr val="000000"/>
                  </a:solidFill>
                  <a:latin typeface="Segoe UI"/>
                  <a:cs typeface="Segoe UI"/>
                </a:rPr>
                <a:t>Pom1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xdr:colOff>
          <xdr:row>22</xdr:row>
          <xdr:rowOff>30480</xdr:rowOff>
        </xdr:from>
        <xdr:to>
          <xdr:col>17</xdr:col>
          <xdr:colOff>287655</xdr:colOff>
          <xdr:row>23</xdr:row>
          <xdr:rowOff>114300</xdr:rowOff>
        </xdr:to>
        <xdr:sp macro="" textlink="">
          <xdr:nvSpPr>
            <xdr:cNvPr id="11280" name="Option Button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22</xdr:row>
          <xdr:rowOff>30480</xdr:rowOff>
        </xdr:from>
        <xdr:to>
          <xdr:col>20</xdr:col>
          <xdr:colOff>281940</xdr:colOff>
          <xdr:row>23</xdr:row>
          <xdr:rowOff>133350</xdr:rowOff>
        </xdr:to>
        <xdr:sp macro="" textlink="">
          <xdr:nvSpPr>
            <xdr:cNvPr id="11281" name="Option Button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32</xdr:row>
          <xdr:rowOff>30480</xdr:rowOff>
        </xdr:from>
        <xdr:to>
          <xdr:col>19</xdr:col>
          <xdr:colOff>320040</xdr:colOff>
          <xdr:row>33</xdr:row>
          <xdr:rowOff>135255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482036</xdr:colOff>
      <xdr:row>39</xdr:row>
      <xdr:rowOff>181774</xdr:rowOff>
    </xdr:from>
    <xdr:ext cx="1258685" cy="485809"/>
    <xdr:pic>
      <xdr:nvPicPr>
        <xdr:cNvPr id="99" name="Obraz 98">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20"/>
        <a:stretch>
          <a:fillRect/>
        </a:stretch>
      </xdr:blipFill>
      <xdr:spPr>
        <a:xfrm>
          <a:off x="8001183" y="7286303"/>
          <a:ext cx="1258685" cy="485809"/>
        </a:xfrm>
        <a:prstGeom prst="rect">
          <a:avLst/>
        </a:prstGeom>
      </xdr:spPr>
    </xdr:pic>
    <xdr:clientData/>
  </xdr:oneCellAnchor>
  <xdr:oneCellAnchor>
    <xdr:from>
      <xdr:col>19</xdr:col>
      <xdr:colOff>206269</xdr:colOff>
      <xdr:row>39</xdr:row>
      <xdr:rowOff>98466</xdr:rowOff>
    </xdr:from>
    <xdr:ext cx="1065487" cy="831629"/>
    <xdr:pic>
      <xdr:nvPicPr>
        <xdr:cNvPr id="100" name="Obraz 9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21"/>
        <a:stretch>
          <a:fillRect/>
        </a:stretch>
      </xdr:blipFill>
      <xdr:spPr>
        <a:xfrm>
          <a:off x="9551975" y="7202995"/>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35</xdr:row>
          <xdr:rowOff>175260</xdr:rowOff>
        </xdr:from>
        <xdr:to>
          <xdr:col>21</xdr:col>
          <xdr:colOff>1539240</xdr:colOff>
          <xdr:row>44</xdr:row>
          <xdr:rowOff>53340</xdr:rowOff>
        </xdr:to>
        <xdr:sp macro="" textlink="">
          <xdr:nvSpPr>
            <xdr:cNvPr id="11283" name="Group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pl-PL" sz="800" b="0" i="0" u="none" strike="noStrike" baseline="0">
                  <a:solidFill>
                    <a:srgbClr val="000000"/>
                  </a:solidFill>
                  <a:latin typeface="Segoe UI"/>
                  <a:cs typeface="Segoe UI"/>
                </a:rPr>
                <a:t>Pom2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38</xdr:row>
          <xdr:rowOff>45720</xdr:rowOff>
        </xdr:from>
        <xdr:to>
          <xdr:col>17</xdr:col>
          <xdr:colOff>358140</xdr:colOff>
          <xdr:row>39</xdr:row>
          <xdr:rowOff>95250</xdr:rowOff>
        </xdr:to>
        <xdr:sp macro="" textlink="">
          <xdr:nvSpPr>
            <xdr:cNvPr id="11286" name="Option Button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53340</xdr:rowOff>
        </xdr:from>
        <xdr:to>
          <xdr:col>20</xdr:col>
          <xdr:colOff>320040</xdr:colOff>
          <xdr:row>39</xdr:row>
          <xdr:rowOff>95250</xdr:rowOff>
        </xdr:to>
        <xdr:sp macro="" textlink="">
          <xdr:nvSpPr>
            <xdr:cNvPr id="11287" name="Option Button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130659</xdr:colOff>
      <xdr:row>38</xdr:row>
      <xdr:rowOff>119459</xdr:rowOff>
    </xdr:from>
    <xdr:to>
      <xdr:col>6</xdr:col>
      <xdr:colOff>631339</xdr:colOff>
      <xdr:row>43</xdr:row>
      <xdr:rowOff>114418</xdr:rowOff>
    </xdr:to>
    <xdr:grpSp>
      <xdr:nvGrpSpPr>
        <xdr:cNvPr id="115" name="Grupa 114">
          <a:extLst>
            <a:ext uri="{FF2B5EF4-FFF2-40B4-BE49-F238E27FC236}">
              <a16:creationId xmlns:a16="http://schemas.microsoft.com/office/drawing/2014/main" id="{00000000-0008-0000-0A00-000073000000}"/>
            </a:ext>
          </a:extLst>
        </xdr:cNvPr>
        <xdr:cNvGrpSpPr/>
      </xdr:nvGrpSpPr>
      <xdr:grpSpPr>
        <a:xfrm>
          <a:off x="806822" y="7203482"/>
          <a:ext cx="1322295" cy="1068818"/>
          <a:chOff x="7581900" y="4488180"/>
          <a:chExt cx="1369439" cy="1005840"/>
        </a:xfrm>
      </xdr:grpSpPr>
      <xdr:pic>
        <xdr:nvPicPr>
          <xdr:cNvPr id="116" name="Grafika 115" descr="Zdjęcia z polaroidu kontur">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8484300" y="4720020"/>
            <a:ext cx="377760" cy="377760"/>
          </a:xfrm>
          <a:prstGeom prst="rect">
            <a:avLst/>
          </a:prstGeom>
        </xdr:spPr>
      </xdr:pic>
      <xdr:pic>
        <xdr:nvPicPr>
          <xdr:cNvPr id="117" name="Grafika 116" descr="Stół i krzesła kontur">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726680" y="4914900"/>
            <a:ext cx="579120" cy="579120"/>
          </a:xfrm>
          <a:prstGeom prst="rect">
            <a:avLst/>
          </a:prstGeom>
        </xdr:spPr>
      </xdr:pic>
      <xdr:grpSp>
        <xdr:nvGrpSpPr>
          <xdr:cNvPr id="118" name="Grupa 117">
            <a:extLst>
              <a:ext uri="{FF2B5EF4-FFF2-40B4-BE49-F238E27FC236}">
                <a16:creationId xmlns:a16="http://schemas.microsoft.com/office/drawing/2014/main" id="{00000000-0008-0000-0A00-000076000000}"/>
              </a:ext>
            </a:extLst>
          </xdr:cNvPr>
          <xdr:cNvGrpSpPr>
            <a:grpSpLocks noChangeAspect="1"/>
          </xdr:cNvGrpSpPr>
        </xdr:nvGrpSpPr>
        <xdr:grpSpPr>
          <a:xfrm>
            <a:off x="7581900" y="4488180"/>
            <a:ext cx="1369439" cy="900119"/>
            <a:chOff x="3017521" y="33196530"/>
            <a:chExt cx="1664969" cy="1000803"/>
          </a:xfrm>
        </xdr:grpSpPr>
        <xdr:cxnSp macro="">
          <xdr:nvCxnSpPr>
            <xdr:cNvPr id="119" name="Łącznik prosty 118">
              <a:extLst>
                <a:ext uri="{FF2B5EF4-FFF2-40B4-BE49-F238E27FC236}">
                  <a16:creationId xmlns:a16="http://schemas.microsoft.com/office/drawing/2014/main" id="{00000000-0008-0000-0A00-000077000000}"/>
                </a:ext>
              </a:extLst>
            </xdr:cNvPr>
            <xdr:cNvCxnSpPr/>
          </xdr:nvCxnSpPr>
          <xdr:spPr>
            <a:xfrm flipH="1">
              <a:off x="3017521"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Łącznik prosty 119">
              <a:extLst>
                <a:ext uri="{FF2B5EF4-FFF2-40B4-BE49-F238E27FC236}">
                  <a16:creationId xmlns:a16="http://schemas.microsoft.com/office/drawing/2014/main" id="{00000000-0008-0000-0A00-000078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id="{00000000-0008-0000-0A00-000079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2" name="Łącznik prosty 121">
              <a:extLst>
                <a:ext uri="{FF2B5EF4-FFF2-40B4-BE49-F238E27FC236}">
                  <a16:creationId xmlns:a16="http://schemas.microsoft.com/office/drawing/2014/main" id="{00000000-0008-0000-0A00-00007A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Łącznik prosty 122">
              <a:extLst>
                <a:ext uri="{FF2B5EF4-FFF2-40B4-BE49-F238E27FC236}">
                  <a16:creationId xmlns:a16="http://schemas.microsoft.com/office/drawing/2014/main" id="{00000000-0008-0000-0A00-00007B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19</xdr:col>
          <xdr:colOff>83820</xdr:colOff>
          <xdr:row>48</xdr:row>
          <xdr:rowOff>30480</xdr:rowOff>
        </xdr:from>
        <xdr:to>
          <xdr:col>19</xdr:col>
          <xdr:colOff>320040</xdr:colOff>
          <xdr:row>49</xdr:row>
          <xdr:rowOff>135255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463434</xdr:colOff>
      <xdr:row>55</xdr:row>
      <xdr:rowOff>194885</xdr:rowOff>
    </xdr:from>
    <xdr:ext cx="1258685" cy="485809"/>
    <xdr:pic>
      <xdr:nvPicPr>
        <xdr:cNvPr id="125" name="Obraz 124">
          <a:extLst>
            <a:ext uri="{FF2B5EF4-FFF2-40B4-BE49-F238E27FC236}">
              <a16:creationId xmlns:a16="http://schemas.microsoft.com/office/drawing/2014/main" id="{00000000-0008-0000-0A00-00007D000000}"/>
            </a:ext>
          </a:extLst>
        </xdr:cNvPr>
        <xdr:cNvPicPr>
          <a:picLocks noChangeAspect="1"/>
        </xdr:cNvPicPr>
      </xdr:nvPicPr>
      <xdr:blipFill>
        <a:blip xmlns:r="http://schemas.openxmlformats.org/officeDocument/2006/relationships" r:embed="rId20"/>
        <a:stretch>
          <a:fillRect/>
        </a:stretch>
      </xdr:blipFill>
      <xdr:spPr>
        <a:xfrm>
          <a:off x="7982581" y="10156914"/>
          <a:ext cx="1258685" cy="485809"/>
        </a:xfrm>
        <a:prstGeom prst="rect">
          <a:avLst/>
        </a:prstGeom>
      </xdr:spPr>
    </xdr:pic>
    <xdr:clientData/>
  </xdr:oneCellAnchor>
  <xdr:oneCellAnchor>
    <xdr:from>
      <xdr:col>19</xdr:col>
      <xdr:colOff>210078</xdr:colOff>
      <xdr:row>55</xdr:row>
      <xdr:rowOff>79864</xdr:rowOff>
    </xdr:from>
    <xdr:ext cx="1065487" cy="831629"/>
    <xdr:pic>
      <xdr:nvPicPr>
        <xdr:cNvPr id="126" name="Obraz 125">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21"/>
        <a:stretch>
          <a:fillRect/>
        </a:stretch>
      </xdr:blipFill>
      <xdr:spPr>
        <a:xfrm>
          <a:off x="9555784" y="10041893"/>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51</xdr:row>
          <xdr:rowOff>175260</xdr:rowOff>
        </xdr:from>
        <xdr:to>
          <xdr:col>21</xdr:col>
          <xdr:colOff>1539240</xdr:colOff>
          <xdr:row>60</xdr:row>
          <xdr:rowOff>53340</xdr:rowOff>
        </xdr:to>
        <xdr:sp macro="" textlink="">
          <xdr:nvSpPr>
            <xdr:cNvPr id="11289" name="Group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pl-PL" sz="800" b="0" i="0" u="none" strike="noStrike" baseline="0">
                  <a:solidFill>
                    <a:srgbClr val="000000"/>
                  </a:solidFill>
                  <a:latin typeface="Segoe UI"/>
                  <a:cs typeface="Segoe UI"/>
                </a:rPr>
                <a:t>Pom3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54</xdr:row>
          <xdr:rowOff>15240</xdr:rowOff>
        </xdr:from>
        <xdr:to>
          <xdr:col>17</xdr:col>
          <xdr:colOff>320040</xdr:colOff>
          <xdr:row>55</xdr:row>
          <xdr:rowOff>152400</xdr:rowOff>
        </xdr:to>
        <xdr:sp macro="" textlink="">
          <xdr:nvSpPr>
            <xdr:cNvPr id="11292" name="Option Button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53</xdr:row>
          <xdr:rowOff>198120</xdr:rowOff>
        </xdr:from>
        <xdr:to>
          <xdr:col>20</xdr:col>
          <xdr:colOff>304800</xdr:colOff>
          <xdr:row>55</xdr:row>
          <xdr:rowOff>152400</xdr:rowOff>
        </xdr:to>
        <xdr:sp macro="" textlink="">
          <xdr:nvSpPr>
            <xdr:cNvPr id="11293" name="Option Button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131810</xdr:colOff>
      <xdr:row>70</xdr:row>
      <xdr:rowOff>153186</xdr:rowOff>
    </xdr:from>
    <xdr:to>
      <xdr:col>6</xdr:col>
      <xdr:colOff>647877</xdr:colOff>
      <xdr:row>74</xdr:row>
      <xdr:rowOff>209279</xdr:rowOff>
    </xdr:to>
    <xdr:grpSp>
      <xdr:nvGrpSpPr>
        <xdr:cNvPr id="143" name="Grupa 142">
          <a:extLst>
            <a:ext uri="{FF2B5EF4-FFF2-40B4-BE49-F238E27FC236}">
              <a16:creationId xmlns:a16="http://schemas.microsoft.com/office/drawing/2014/main" id="{00000000-0008-0000-0A00-00008F000000}"/>
            </a:ext>
          </a:extLst>
        </xdr:cNvPr>
        <xdr:cNvGrpSpPr>
          <a:grpSpLocks noChangeAspect="1"/>
        </xdr:cNvGrpSpPr>
      </xdr:nvGrpSpPr>
      <xdr:grpSpPr>
        <a:xfrm>
          <a:off x="807973" y="13308892"/>
          <a:ext cx="1341492" cy="911550"/>
          <a:chOff x="3044190" y="33196530"/>
          <a:chExt cx="1638300" cy="1000803"/>
        </a:xfrm>
      </xdr:grpSpPr>
      <xdr:cxnSp macro="">
        <xdr:nvCxnSpPr>
          <xdr:cNvPr id="149" name="Łącznik prosty 148">
            <a:extLst>
              <a:ext uri="{FF2B5EF4-FFF2-40B4-BE49-F238E27FC236}">
                <a16:creationId xmlns:a16="http://schemas.microsoft.com/office/drawing/2014/main" id="{00000000-0008-0000-0A00-000095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id="{00000000-0008-0000-0A00-000096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id="{00000000-0008-0000-0A00-000097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Łącznik prosty 151">
            <a:extLst>
              <a:ext uri="{FF2B5EF4-FFF2-40B4-BE49-F238E27FC236}">
                <a16:creationId xmlns:a16="http://schemas.microsoft.com/office/drawing/2014/main" id="{00000000-0008-0000-0A00-000098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19</xdr:col>
          <xdr:colOff>83820</xdr:colOff>
          <xdr:row>64</xdr:row>
          <xdr:rowOff>30480</xdr:rowOff>
        </xdr:from>
        <xdr:to>
          <xdr:col>19</xdr:col>
          <xdr:colOff>320040</xdr:colOff>
          <xdr:row>65</xdr:row>
          <xdr:rowOff>129540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476545</xdr:colOff>
      <xdr:row>71</xdr:row>
      <xdr:rowOff>183679</xdr:rowOff>
    </xdr:from>
    <xdr:ext cx="1258685" cy="485809"/>
    <xdr:pic>
      <xdr:nvPicPr>
        <xdr:cNvPr id="154" name="Obraz 153">
          <a:extLst>
            <a:ext uri="{FF2B5EF4-FFF2-40B4-BE49-F238E27FC236}">
              <a16:creationId xmlns:a16="http://schemas.microsoft.com/office/drawing/2014/main" id="{00000000-0008-0000-0A00-00009A000000}"/>
            </a:ext>
          </a:extLst>
        </xdr:cNvPr>
        <xdr:cNvPicPr>
          <a:picLocks noChangeAspect="1"/>
        </xdr:cNvPicPr>
      </xdr:nvPicPr>
      <xdr:blipFill>
        <a:blip xmlns:r="http://schemas.openxmlformats.org/officeDocument/2006/relationships" r:embed="rId20"/>
        <a:stretch>
          <a:fillRect/>
        </a:stretch>
      </xdr:blipFill>
      <xdr:spPr>
        <a:xfrm>
          <a:off x="7995692" y="13003208"/>
          <a:ext cx="1258685" cy="485809"/>
        </a:xfrm>
        <a:prstGeom prst="rect">
          <a:avLst/>
        </a:prstGeom>
      </xdr:spPr>
    </xdr:pic>
    <xdr:clientData/>
  </xdr:oneCellAnchor>
  <xdr:oneCellAnchor>
    <xdr:from>
      <xdr:col>19</xdr:col>
      <xdr:colOff>206268</xdr:colOff>
      <xdr:row>71</xdr:row>
      <xdr:rowOff>79864</xdr:rowOff>
    </xdr:from>
    <xdr:ext cx="1065487" cy="831629"/>
    <xdr:pic>
      <xdr:nvPicPr>
        <xdr:cNvPr id="155" name="Obraz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21"/>
        <a:stretch>
          <a:fillRect/>
        </a:stretch>
      </xdr:blipFill>
      <xdr:spPr>
        <a:xfrm>
          <a:off x="9551974" y="12899393"/>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67</xdr:row>
          <xdr:rowOff>175260</xdr:rowOff>
        </xdr:from>
        <xdr:to>
          <xdr:col>21</xdr:col>
          <xdr:colOff>1539240</xdr:colOff>
          <xdr:row>76</xdr:row>
          <xdr:rowOff>53340</xdr:rowOff>
        </xdr:to>
        <xdr:sp macro="" textlink="">
          <xdr:nvSpPr>
            <xdr:cNvPr id="11295" name="Group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pl-PL" sz="800" b="0" i="0" u="none" strike="noStrike" baseline="0">
                  <a:solidFill>
                    <a:srgbClr val="000000"/>
                  </a:solidFill>
                  <a:latin typeface="Segoe UI"/>
                  <a:cs typeface="Segoe UI"/>
                </a:rPr>
                <a:t>Pom4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xdr:colOff>
          <xdr:row>70</xdr:row>
          <xdr:rowOff>15240</xdr:rowOff>
        </xdr:from>
        <xdr:to>
          <xdr:col>17</xdr:col>
          <xdr:colOff>358140</xdr:colOff>
          <xdr:row>71</xdr:row>
          <xdr:rowOff>91440</xdr:rowOff>
        </xdr:to>
        <xdr:sp macro="" textlink="">
          <xdr:nvSpPr>
            <xdr:cNvPr id="11298" name="Option Button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70</xdr:row>
          <xdr:rowOff>38100</xdr:rowOff>
        </xdr:from>
        <xdr:to>
          <xdr:col>20</xdr:col>
          <xdr:colOff>285750</xdr:colOff>
          <xdr:row>71</xdr:row>
          <xdr:rowOff>133350</xdr:rowOff>
        </xdr:to>
        <xdr:sp macro="" textlink="">
          <xdr:nvSpPr>
            <xdr:cNvPr id="11299" name="Option Button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242716</xdr:colOff>
      <xdr:row>71</xdr:row>
      <xdr:rowOff>110153</xdr:rowOff>
    </xdr:from>
    <xdr:to>
      <xdr:col>6</xdr:col>
      <xdr:colOff>60156</xdr:colOff>
      <xdr:row>74</xdr:row>
      <xdr:rowOff>102554</xdr:rowOff>
    </xdr:to>
    <xdr:pic>
      <xdr:nvPicPr>
        <xdr:cNvPr id="164" name="Grafika 163" descr="Otwarte drzwi kontur">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38334" y="14229565"/>
          <a:ext cx="646675" cy="64234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83820</xdr:colOff>
          <xdr:row>80</xdr:row>
          <xdr:rowOff>30480</xdr:rowOff>
        </xdr:from>
        <xdr:to>
          <xdr:col>19</xdr:col>
          <xdr:colOff>320040</xdr:colOff>
          <xdr:row>81</xdr:row>
          <xdr:rowOff>135255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463434</xdr:colOff>
      <xdr:row>88</xdr:row>
      <xdr:rowOff>26796</xdr:rowOff>
    </xdr:from>
    <xdr:ext cx="1258685" cy="485809"/>
    <xdr:pic>
      <xdr:nvPicPr>
        <xdr:cNvPr id="172" name="Obraz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20"/>
        <a:stretch>
          <a:fillRect/>
        </a:stretch>
      </xdr:blipFill>
      <xdr:spPr>
        <a:xfrm>
          <a:off x="7982581" y="15905531"/>
          <a:ext cx="1258685" cy="485809"/>
        </a:xfrm>
        <a:prstGeom prst="rect">
          <a:avLst/>
        </a:prstGeom>
      </xdr:spPr>
    </xdr:pic>
    <xdr:clientData/>
  </xdr:oneCellAnchor>
  <xdr:oneCellAnchor>
    <xdr:from>
      <xdr:col>19</xdr:col>
      <xdr:colOff>198872</xdr:colOff>
      <xdr:row>87</xdr:row>
      <xdr:rowOff>124688</xdr:rowOff>
    </xdr:from>
    <xdr:ext cx="1065487" cy="831629"/>
    <xdr:pic>
      <xdr:nvPicPr>
        <xdr:cNvPr id="173" name="Obraz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21"/>
        <a:stretch>
          <a:fillRect/>
        </a:stretch>
      </xdr:blipFill>
      <xdr:spPr>
        <a:xfrm>
          <a:off x="9544578" y="15801717"/>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83</xdr:row>
          <xdr:rowOff>175260</xdr:rowOff>
        </xdr:from>
        <xdr:to>
          <xdr:col>21</xdr:col>
          <xdr:colOff>1544955</xdr:colOff>
          <xdr:row>92</xdr:row>
          <xdr:rowOff>38100</xdr:rowOff>
        </xdr:to>
        <xdr:sp macro="" textlink="">
          <xdr:nvSpPr>
            <xdr:cNvPr id="11301" name="Group Box 37" hidden="1">
              <a:extLst>
                <a:ext uri="{63B3BB69-23CF-44E3-9099-C40C66FF867C}">
                  <a14:compatExt spid="_x0000_s11301"/>
                </a:ext>
                <a:ext uri="{FF2B5EF4-FFF2-40B4-BE49-F238E27FC236}">
                  <a16:creationId xmlns:a16="http://schemas.microsoft.com/office/drawing/2014/main" id="{00000000-0008-0000-0A00-000025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pl-PL" sz="800" b="0" i="0" u="none" strike="noStrike" baseline="0">
                  <a:solidFill>
                    <a:srgbClr val="000000"/>
                  </a:solidFill>
                  <a:latin typeface="Segoe UI"/>
                  <a:cs typeface="Segoe UI"/>
                </a:rPr>
                <a:t>Pom4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86</xdr:row>
          <xdr:rowOff>76200</xdr:rowOff>
        </xdr:from>
        <xdr:to>
          <xdr:col>17</xdr:col>
          <xdr:colOff>320040</xdr:colOff>
          <xdr:row>87</xdr:row>
          <xdr:rowOff>114300</xdr:rowOff>
        </xdr:to>
        <xdr:sp macro="" textlink="">
          <xdr:nvSpPr>
            <xdr:cNvPr id="11304" name="Option Button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86</xdr:row>
          <xdr:rowOff>76200</xdr:rowOff>
        </xdr:from>
        <xdr:to>
          <xdr:col>20</xdr:col>
          <xdr:colOff>304800</xdr:colOff>
          <xdr:row>87</xdr:row>
          <xdr:rowOff>133350</xdr:rowOff>
        </xdr:to>
        <xdr:sp macro="" textlink="">
          <xdr:nvSpPr>
            <xdr:cNvPr id="11305" name="Option Button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97043</xdr:colOff>
      <xdr:row>86</xdr:row>
      <xdr:rowOff>153186</xdr:rowOff>
    </xdr:from>
    <xdr:to>
      <xdr:col>6</xdr:col>
      <xdr:colOff>647877</xdr:colOff>
      <xdr:row>91</xdr:row>
      <xdr:rowOff>79186</xdr:rowOff>
    </xdr:to>
    <xdr:grpSp>
      <xdr:nvGrpSpPr>
        <xdr:cNvPr id="10" name="Grupa 9">
          <a:extLst>
            <a:ext uri="{FF2B5EF4-FFF2-40B4-BE49-F238E27FC236}">
              <a16:creationId xmlns:a16="http://schemas.microsoft.com/office/drawing/2014/main" id="{00000000-0008-0000-0A00-00000A000000}"/>
            </a:ext>
          </a:extLst>
        </xdr:cNvPr>
        <xdr:cNvGrpSpPr/>
      </xdr:nvGrpSpPr>
      <xdr:grpSpPr>
        <a:xfrm>
          <a:off x="765586" y="16345686"/>
          <a:ext cx="1383879" cy="1001765"/>
          <a:chOff x="892661" y="15628510"/>
          <a:chExt cx="1380069" cy="1001764"/>
        </a:xfrm>
      </xdr:grpSpPr>
      <xdr:grpSp>
        <xdr:nvGrpSpPr>
          <xdr:cNvPr id="166" name="Grupa 165">
            <a:extLst>
              <a:ext uri="{FF2B5EF4-FFF2-40B4-BE49-F238E27FC236}">
                <a16:creationId xmlns:a16="http://schemas.microsoft.com/office/drawing/2014/main" id="{00000000-0008-0000-0A00-0000A6000000}"/>
              </a:ext>
            </a:extLst>
          </xdr:cNvPr>
          <xdr:cNvGrpSpPr>
            <a:grpSpLocks noChangeAspect="1"/>
          </xdr:cNvGrpSpPr>
        </xdr:nvGrpSpPr>
        <xdr:grpSpPr>
          <a:xfrm>
            <a:off x="931238" y="15628510"/>
            <a:ext cx="1341492" cy="926117"/>
            <a:chOff x="3044190" y="33196530"/>
            <a:chExt cx="1638300" cy="1000803"/>
          </a:xfrm>
        </xdr:grpSpPr>
        <xdr:cxnSp macro="">
          <xdr:nvCxnSpPr>
            <xdr:cNvPr id="167" name="Łącznik prosty 166">
              <a:extLst>
                <a:ext uri="{FF2B5EF4-FFF2-40B4-BE49-F238E27FC236}">
                  <a16:creationId xmlns:a16="http://schemas.microsoft.com/office/drawing/2014/main" id="{00000000-0008-0000-0A00-0000A7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Łącznik prosty 167">
              <a:extLst>
                <a:ext uri="{FF2B5EF4-FFF2-40B4-BE49-F238E27FC236}">
                  <a16:creationId xmlns:a16="http://schemas.microsoft.com/office/drawing/2014/main" id="{00000000-0008-0000-0A00-0000A8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Łącznik prosty 168">
              <a:extLst>
                <a:ext uri="{FF2B5EF4-FFF2-40B4-BE49-F238E27FC236}">
                  <a16:creationId xmlns:a16="http://schemas.microsoft.com/office/drawing/2014/main" id="{00000000-0008-0000-0A00-0000A9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0" name="Łącznik prosty 169">
              <a:extLst>
                <a:ext uri="{FF2B5EF4-FFF2-40B4-BE49-F238E27FC236}">
                  <a16:creationId xmlns:a16="http://schemas.microsoft.com/office/drawing/2014/main" id="{00000000-0008-0000-0A00-0000AA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pic>
        <xdr:nvPicPr>
          <xdr:cNvPr id="182" name="Grafika 181" descr="Teleskop kontur">
            <a:extLst>
              <a:ext uri="{FF2B5EF4-FFF2-40B4-BE49-F238E27FC236}">
                <a16:creationId xmlns:a16="http://schemas.microsoft.com/office/drawing/2014/main" id="{00000000-0008-0000-0A00-0000B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flipH="1">
            <a:off x="1594786" y="16118249"/>
            <a:ext cx="507101" cy="512025"/>
          </a:xfrm>
          <a:prstGeom prst="rect">
            <a:avLst/>
          </a:prstGeom>
        </xdr:spPr>
      </xdr:pic>
      <xdr:pic>
        <xdr:nvPicPr>
          <xdr:cNvPr id="183" name="Grafika 182" descr="Okno kontur">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30993" y="15867529"/>
            <a:ext cx="475137" cy="457200"/>
          </a:xfrm>
          <a:prstGeom prst="rect">
            <a:avLst/>
          </a:prstGeom>
        </xdr:spPr>
      </xdr:pic>
      <xdr:cxnSp macro="">
        <xdr:nvCxnSpPr>
          <xdr:cNvPr id="184" name="Łącznik prosty 183">
            <a:extLst>
              <a:ext uri="{FF2B5EF4-FFF2-40B4-BE49-F238E27FC236}">
                <a16:creationId xmlns:a16="http://schemas.microsoft.com/office/drawing/2014/main" id="{00000000-0008-0000-0A00-0000B8000000}"/>
              </a:ext>
            </a:extLst>
          </xdr:cNvPr>
          <xdr:cNvCxnSpPr/>
        </xdr:nvCxnSpPr>
        <xdr:spPr>
          <a:xfrm flipH="1">
            <a:off x="892661" y="16374378"/>
            <a:ext cx="727482" cy="1623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276562</xdr:colOff>
      <xdr:row>143</xdr:row>
      <xdr:rowOff>10983</xdr:rowOff>
    </xdr:from>
    <xdr:to>
      <xdr:col>6</xdr:col>
      <xdr:colOff>893065</xdr:colOff>
      <xdr:row>149</xdr:row>
      <xdr:rowOff>1906</xdr:rowOff>
    </xdr:to>
    <xdr:pic>
      <xdr:nvPicPr>
        <xdr:cNvPr id="185" name="Obraz 184">
          <a:extLst>
            <a:ext uri="{FF2B5EF4-FFF2-40B4-BE49-F238E27FC236}">
              <a16:creationId xmlns:a16="http://schemas.microsoft.com/office/drawing/2014/main" id="{00000000-0008-0000-0A00-0000B9000000}"/>
            </a:ext>
          </a:extLst>
        </xdr:cNvPr>
        <xdr:cNvPicPr>
          <a:picLocks noChangeAspect="1"/>
        </xdr:cNvPicPr>
      </xdr:nvPicPr>
      <xdr:blipFill>
        <a:blip xmlns:r="http://schemas.openxmlformats.org/officeDocument/2006/relationships" r:embed="rId30"/>
        <a:stretch>
          <a:fillRect/>
        </a:stretch>
      </xdr:blipFill>
      <xdr:spPr>
        <a:xfrm>
          <a:off x="948915" y="27723130"/>
          <a:ext cx="1449548" cy="1133923"/>
        </a:xfrm>
        <a:prstGeom prst="rect">
          <a:avLst/>
        </a:prstGeom>
      </xdr:spPr>
    </xdr:pic>
    <xdr:clientData/>
  </xdr:twoCellAnchor>
  <xdr:twoCellAnchor editAs="oneCell">
    <xdr:from>
      <xdr:col>4</xdr:col>
      <xdr:colOff>59840</xdr:colOff>
      <xdr:row>158</xdr:row>
      <xdr:rowOff>104665</xdr:rowOff>
    </xdr:from>
    <xdr:to>
      <xdr:col>7</xdr:col>
      <xdr:colOff>17146</xdr:colOff>
      <xdr:row>165</xdr:row>
      <xdr:rowOff>132153</xdr:rowOff>
    </xdr:to>
    <xdr:pic>
      <xdr:nvPicPr>
        <xdr:cNvPr id="11" name="Obraz 10">
          <a:extLst>
            <a:ext uri="{FF2B5EF4-FFF2-40B4-BE49-F238E27FC236}">
              <a16:creationId xmlns:a16="http://schemas.microsoft.com/office/drawing/2014/main" id="{00000000-0008-0000-0A00-00000B000000}"/>
            </a:ext>
          </a:extLst>
        </xdr:cNvPr>
        <xdr:cNvPicPr>
          <a:picLocks noChangeAspect="1"/>
        </xdr:cNvPicPr>
      </xdr:nvPicPr>
      <xdr:blipFill rotWithShape="1">
        <a:blip xmlns:r="http://schemas.openxmlformats.org/officeDocument/2006/relationships" r:embed="rId31">
          <a:extLst>
            <a:ext uri="{BEBA8EAE-BF5A-486C-A8C5-ECC9F3942E4B}">
              <a14:imgProps xmlns:a14="http://schemas.microsoft.com/office/drawing/2010/main">
                <a14:imgLayer r:embed="rId32">
                  <a14:imgEffect>
                    <a14:brightnessContrast bright="20000"/>
                  </a14:imgEffect>
                </a14:imgLayer>
              </a14:imgProps>
            </a:ext>
          </a:extLst>
        </a:blip>
        <a:srcRect l="6757" t="9377" r="25263" b="15138"/>
        <a:stretch/>
      </xdr:blipFill>
      <xdr:spPr>
        <a:xfrm>
          <a:off x="732193" y="29542518"/>
          <a:ext cx="1869702" cy="1364798"/>
        </a:xfrm>
        <a:prstGeom prst="rect">
          <a:avLst/>
        </a:prstGeom>
      </xdr:spPr>
    </xdr:pic>
    <xdr:clientData/>
  </xdr:twoCellAnchor>
  <xdr:twoCellAnchor editAs="oneCell">
    <xdr:from>
      <xdr:col>4</xdr:col>
      <xdr:colOff>3360</xdr:colOff>
      <xdr:row>151</xdr:row>
      <xdr:rowOff>46507</xdr:rowOff>
    </xdr:from>
    <xdr:to>
      <xdr:col>6</xdr:col>
      <xdr:colOff>993736</xdr:colOff>
      <xdr:row>156</xdr:row>
      <xdr:rowOff>97291</xdr:rowOff>
    </xdr:to>
    <xdr:pic>
      <xdr:nvPicPr>
        <xdr:cNvPr id="12" name="Obraz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3">
          <a:extLst>
            <a:ext uri="{BEBA8EAE-BF5A-486C-A8C5-ECC9F3942E4B}">
              <a14:imgProps xmlns:a14="http://schemas.microsoft.com/office/drawing/2010/main">
                <a14:imgLayer r:embed="rId34">
                  <a14:imgEffect>
                    <a14:sharpenSoften amount="50000"/>
                  </a14:imgEffect>
                </a14:imgLayer>
              </a14:imgProps>
            </a:ext>
          </a:extLst>
        </a:blip>
        <a:stretch>
          <a:fillRect/>
        </a:stretch>
      </xdr:blipFill>
      <xdr:spPr>
        <a:xfrm>
          <a:off x="675713" y="28150860"/>
          <a:ext cx="1819611" cy="999474"/>
        </a:xfrm>
        <a:prstGeom prst="rect">
          <a:avLst/>
        </a:prstGeom>
      </xdr:spPr>
    </xdr:pic>
    <xdr:clientData/>
  </xdr:twoCellAnchor>
  <xdr:twoCellAnchor editAs="oneCell">
    <xdr:from>
      <xdr:col>14</xdr:col>
      <xdr:colOff>85837</xdr:colOff>
      <xdr:row>133</xdr:row>
      <xdr:rowOff>66478</xdr:rowOff>
    </xdr:from>
    <xdr:to>
      <xdr:col>15</xdr:col>
      <xdr:colOff>517377</xdr:colOff>
      <xdr:row>136</xdr:row>
      <xdr:rowOff>16127</xdr:rowOff>
    </xdr:to>
    <xdr:pic>
      <xdr:nvPicPr>
        <xdr:cNvPr id="91" name="Obraz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35"/>
        <a:stretch>
          <a:fillRect/>
        </a:stretch>
      </xdr:blipFill>
      <xdr:spPr>
        <a:xfrm>
          <a:off x="7369661" y="24741831"/>
          <a:ext cx="543598" cy="521149"/>
        </a:xfrm>
        <a:prstGeom prst="rect">
          <a:avLst/>
        </a:prstGeom>
      </xdr:spPr>
    </xdr:pic>
    <xdr:clientData/>
  </xdr:twoCellAnchor>
  <xdr:twoCellAnchor>
    <xdr:from>
      <xdr:col>13</xdr:col>
      <xdr:colOff>56961</xdr:colOff>
      <xdr:row>130</xdr:row>
      <xdr:rowOff>128617</xdr:rowOff>
    </xdr:from>
    <xdr:to>
      <xdr:col>13</xdr:col>
      <xdr:colOff>496395</xdr:colOff>
      <xdr:row>130</xdr:row>
      <xdr:rowOff>128617</xdr:rowOff>
    </xdr:to>
    <xdr:cxnSp macro="">
      <xdr:nvCxnSpPr>
        <xdr:cNvPr id="29" name="Łącznik prosty ze strzałką 28">
          <a:extLst>
            <a:ext uri="{FF2B5EF4-FFF2-40B4-BE49-F238E27FC236}">
              <a16:creationId xmlns:a16="http://schemas.microsoft.com/office/drawing/2014/main" id="{00000000-0008-0000-0A00-00001D000000}"/>
            </a:ext>
          </a:extLst>
        </xdr:cNvPr>
        <xdr:cNvCxnSpPr/>
      </xdr:nvCxnSpPr>
      <xdr:spPr>
        <a:xfrm flipH="1">
          <a:off x="6791696" y="24041970"/>
          <a:ext cx="439434" cy="0"/>
        </a:xfrm>
        <a:prstGeom prst="straightConnector1">
          <a:avLst/>
        </a:prstGeom>
        <a:ln>
          <a:solidFill>
            <a:schemeClr val="tx1">
              <a:lumMod val="75000"/>
              <a:lumOff val="2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70640</xdr:colOff>
      <xdr:row>130</xdr:row>
      <xdr:rowOff>137850</xdr:rowOff>
    </xdr:from>
    <xdr:to>
      <xdr:col>17</xdr:col>
      <xdr:colOff>126031</xdr:colOff>
      <xdr:row>130</xdr:row>
      <xdr:rowOff>137850</xdr:rowOff>
    </xdr:to>
    <xdr:cxnSp macro="">
      <xdr:nvCxnSpPr>
        <xdr:cNvPr id="112" name="Łącznik prosty ze strzałką 111">
          <a:extLst>
            <a:ext uri="{FF2B5EF4-FFF2-40B4-BE49-F238E27FC236}">
              <a16:creationId xmlns:a16="http://schemas.microsoft.com/office/drawing/2014/main" id="{00000000-0008-0000-0A00-000070000000}"/>
            </a:ext>
          </a:extLst>
        </xdr:cNvPr>
        <xdr:cNvCxnSpPr/>
      </xdr:nvCxnSpPr>
      <xdr:spPr>
        <a:xfrm flipH="1">
          <a:off x="8060434" y="24051203"/>
          <a:ext cx="458803" cy="0"/>
        </a:xfrm>
        <a:prstGeom prst="straightConnector1">
          <a:avLst/>
        </a:prstGeom>
        <a:ln>
          <a:solidFill>
            <a:schemeClr val="tx1">
              <a:lumMod val="75000"/>
              <a:lumOff val="2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739019</xdr:colOff>
      <xdr:row>114</xdr:row>
      <xdr:rowOff>142045</xdr:rowOff>
    </xdr:from>
    <xdr:to>
      <xdr:col>7</xdr:col>
      <xdr:colOff>1125746</xdr:colOff>
      <xdr:row>116</xdr:row>
      <xdr:rowOff>35296</xdr:rowOff>
    </xdr:to>
    <xdr:grpSp>
      <xdr:nvGrpSpPr>
        <xdr:cNvPr id="113" name="Grupa 112">
          <a:extLst>
            <a:ext uri="{FF2B5EF4-FFF2-40B4-BE49-F238E27FC236}">
              <a16:creationId xmlns:a16="http://schemas.microsoft.com/office/drawing/2014/main" id="{00000000-0008-0000-0A00-000071000000}"/>
            </a:ext>
          </a:extLst>
        </xdr:cNvPr>
        <xdr:cNvGrpSpPr>
          <a:grpSpLocks noChangeAspect="1"/>
        </xdr:cNvGrpSpPr>
      </xdr:nvGrpSpPr>
      <xdr:grpSpPr>
        <a:xfrm>
          <a:off x="3331388" y="22058846"/>
          <a:ext cx="379107" cy="343391"/>
          <a:chOff x="7555281" y="23043898"/>
          <a:chExt cx="598785" cy="532532"/>
        </a:xfrm>
      </xdr:grpSpPr>
      <xdr:pic>
        <xdr:nvPicPr>
          <xdr:cNvPr id="114" name="Grafika 113" descr="Płatek śniegu kontur">
            <a:extLst>
              <a:ext uri="{FF2B5EF4-FFF2-40B4-BE49-F238E27FC236}">
                <a16:creationId xmlns:a16="http://schemas.microsoft.com/office/drawing/2014/main" id="{00000000-0008-0000-0A00-00007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24" name="Dowolny kształt: kształt 123">
            <a:extLst>
              <a:ext uri="{FF2B5EF4-FFF2-40B4-BE49-F238E27FC236}">
                <a16:creationId xmlns:a16="http://schemas.microsoft.com/office/drawing/2014/main" id="{00000000-0008-0000-0A00-00007C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xdr:from>
      <xdr:col>9</xdr:col>
      <xdr:colOff>286301</xdr:colOff>
      <xdr:row>132</xdr:row>
      <xdr:rowOff>109437</xdr:rowOff>
    </xdr:from>
    <xdr:to>
      <xdr:col>10</xdr:col>
      <xdr:colOff>185460</xdr:colOff>
      <xdr:row>134</xdr:row>
      <xdr:rowOff>73733</xdr:rowOff>
    </xdr:to>
    <xdr:grpSp>
      <xdr:nvGrpSpPr>
        <xdr:cNvPr id="127" name="Grupa 126">
          <a:extLst>
            <a:ext uri="{FF2B5EF4-FFF2-40B4-BE49-F238E27FC236}">
              <a16:creationId xmlns:a16="http://schemas.microsoft.com/office/drawing/2014/main" id="{00000000-0008-0000-0A00-00007F000000}"/>
            </a:ext>
          </a:extLst>
        </xdr:cNvPr>
        <xdr:cNvGrpSpPr>
          <a:grpSpLocks noChangeAspect="1"/>
        </xdr:cNvGrpSpPr>
      </xdr:nvGrpSpPr>
      <xdr:grpSpPr>
        <a:xfrm>
          <a:off x="4607962" y="25724179"/>
          <a:ext cx="382917" cy="347201"/>
          <a:chOff x="7555281" y="23043898"/>
          <a:chExt cx="598785" cy="532532"/>
        </a:xfrm>
      </xdr:grpSpPr>
      <xdr:pic>
        <xdr:nvPicPr>
          <xdr:cNvPr id="128" name="Grafika 127" descr="Płatek śniegu kontur">
            <a:extLst>
              <a:ext uri="{FF2B5EF4-FFF2-40B4-BE49-F238E27FC236}">
                <a16:creationId xmlns:a16="http://schemas.microsoft.com/office/drawing/2014/main" id="{00000000-0008-0000-0A00-00008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29" name="Dowolny kształt: kształt 128">
            <a:extLst>
              <a:ext uri="{FF2B5EF4-FFF2-40B4-BE49-F238E27FC236}">
                <a16:creationId xmlns:a16="http://schemas.microsoft.com/office/drawing/2014/main" id="{00000000-0008-0000-0A00-000081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xdr:from>
      <xdr:col>19</xdr:col>
      <xdr:colOff>136143</xdr:colOff>
      <xdr:row>132</xdr:row>
      <xdr:rowOff>78732</xdr:rowOff>
    </xdr:from>
    <xdr:to>
      <xdr:col>19</xdr:col>
      <xdr:colOff>517155</xdr:colOff>
      <xdr:row>134</xdr:row>
      <xdr:rowOff>46838</xdr:rowOff>
    </xdr:to>
    <xdr:grpSp>
      <xdr:nvGrpSpPr>
        <xdr:cNvPr id="130" name="Grupa 129">
          <a:extLst>
            <a:ext uri="{FF2B5EF4-FFF2-40B4-BE49-F238E27FC236}">
              <a16:creationId xmlns:a16="http://schemas.microsoft.com/office/drawing/2014/main" id="{00000000-0008-0000-0A00-000082000000}"/>
            </a:ext>
          </a:extLst>
        </xdr:cNvPr>
        <xdr:cNvGrpSpPr>
          <a:grpSpLocks noChangeAspect="1"/>
        </xdr:cNvGrpSpPr>
      </xdr:nvGrpSpPr>
      <xdr:grpSpPr>
        <a:xfrm>
          <a:off x="9354774" y="25695379"/>
          <a:ext cx="381012" cy="351011"/>
          <a:chOff x="7555281" y="23043898"/>
          <a:chExt cx="598785" cy="532532"/>
        </a:xfrm>
      </xdr:grpSpPr>
      <xdr:pic>
        <xdr:nvPicPr>
          <xdr:cNvPr id="131" name="Grafika 130" descr="Płatek śniegu kontur">
            <a:extLst>
              <a:ext uri="{FF2B5EF4-FFF2-40B4-BE49-F238E27FC236}">
                <a16:creationId xmlns:a16="http://schemas.microsoft.com/office/drawing/2014/main" id="{00000000-0008-0000-0A00-00008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32" name="Dowolny kształt: kształt 131">
            <a:extLst>
              <a:ext uri="{FF2B5EF4-FFF2-40B4-BE49-F238E27FC236}">
                <a16:creationId xmlns:a16="http://schemas.microsoft.com/office/drawing/2014/main" id="{00000000-0008-0000-0A00-000084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editAs="oneCell">
    <xdr:from>
      <xdr:col>4</xdr:col>
      <xdr:colOff>353097</xdr:colOff>
      <xdr:row>166</xdr:row>
      <xdr:rowOff>132790</xdr:rowOff>
    </xdr:from>
    <xdr:to>
      <xdr:col>6</xdr:col>
      <xdr:colOff>783828</xdr:colOff>
      <xdr:row>173</xdr:row>
      <xdr:rowOff>16921</xdr:rowOff>
    </xdr:to>
    <xdr:pic>
      <xdr:nvPicPr>
        <xdr:cNvPr id="96" name="Obraz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36">
          <a:extLst>
            <a:ext uri="{BEBA8EAE-BF5A-486C-A8C5-ECC9F3942E4B}">
              <a14:imgProps xmlns:a14="http://schemas.microsoft.com/office/drawing/2010/main">
                <a14:imgLayer r:embed="rId37">
                  <a14:imgEffect>
                    <a14:artisticPhotocopy/>
                  </a14:imgEffect>
                </a14:imgLayer>
              </a14:imgProps>
            </a:ext>
          </a:extLst>
        </a:blip>
        <a:stretch>
          <a:fillRect/>
        </a:stretch>
      </xdr:blipFill>
      <xdr:spPr>
        <a:xfrm>
          <a:off x="1025450" y="32226437"/>
          <a:ext cx="1263776" cy="1210011"/>
        </a:xfrm>
        <a:prstGeom prst="rect">
          <a:avLst/>
        </a:prstGeom>
      </xdr:spPr>
    </xdr:pic>
    <xdr:clientData/>
  </xdr:twoCellAnchor>
  <xdr:twoCellAnchor editAs="oneCell">
    <xdr:from>
      <xdr:col>21</xdr:col>
      <xdr:colOff>332592</xdr:colOff>
      <xdr:row>23</xdr:row>
      <xdr:rowOff>149485</xdr:rowOff>
    </xdr:from>
    <xdr:to>
      <xdr:col>21</xdr:col>
      <xdr:colOff>1122046</xdr:colOff>
      <xdr:row>27</xdr:row>
      <xdr:rowOff>55916</xdr:rowOff>
    </xdr:to>
    <xdr:pic>
      <xdr:nvPicPr>
        <xdr:cNvPr id="97" name="Obraz 96">
          <a:extLst>
            <a:ext uri="{FF2B5EF4-FFF2-40B4-BE49-F238E27FC236}">
              <a16:creationId xmlns:a16="http://schemas.microsoft.com/office/drawing/2014/main" id="{00000000-0008-0000-0A00-000061000000}"/>
            </a:ext>
          </a:extLst>
        </xdr:cNvPr>
        <xdr:cNvPicPr>
          <a:picLocks noChangeAspect="1"/>
        </xdr:cNvPicPr>
      </xdr:nvPicPr>
      <xdr:blipFill rotWithShape="1">
        <a:blip xmlns:r="http://schemas.openxmlformats.org/officeDocument/2006/relationships" r:embed="rId38"/>
        <a:srcRect b="29769"/>
        <a:stretch/>
      </xdr:blipFill>
      <xdr:spPr>
        <a:xfrm>
          <a:off x="10810092" y="4396514"/>
          <a:ext cx="797074" cy="788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617220</xdr:colOff>
          <xdr:row>22</xdr:row>
          <xdr:rowOff>22860</xdr:rowOff>
        </xdr:from>
        <xdr:to>
          <xdr:col>21</xdr:col>
          <xdr:colOff>876300</xdr:colOff>
          <xdr:row>23</xdr:row>
          <xdr:rowOff>129540</xdr:rowOff>
        </xdr:to>
        <xdr:sp macro="" textlink="">
          <xdr:nvSpPr>
            <xdr:cNvPr id="11306" name="Option Button 42" hidden="1">
              <a:extLst>
                <a:ext uri="{63B3BB69-23CF-44E3-9099-C40C66FF867C}">
                  <a14:compatExt spid="_x0000_s11306"/>
                </a:ext>
                <a:ext uri="{FF2B5EF4-FFF2-40B4-BE49-F238E27FC236}">
                  <a16:creationId xmlns:a16="http://schemas.microsoft.com/office/drawing/2014/main" id="{00000000-0008-0000-0A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364305</xdr:colOff>
      <xdr:row>39</xdr:row>
      <xdr:rowOff>138279</xdr:rowOff>
    </xdr:from>
    <xdr:to>
      <xdr:col>21</xdr:col>
      <xdr:colOff>1163284</xdr:colOff>
      <xdr:row>43</xdr:row>
      <xdr:rowOff>54236</xdr:rowOff>
    </xdr:to>
    <xdr:pic>
      <xdr:nvPicPr>
        <xdr:cNvPr id="101" name="Obraz 100">
          <a:extLst>
            <a:ext uri="{FF2B5EF4-FFF2-40B4-BE49-F238E27FC236}">
              <a16:creationId xmlns:a16="http://schemas.microsoft.com/office/drawing/2014/main" id="{00000000-0008-0000-0A00-000065000000}"/>
            </a:ext>
          </a:extLst>
        </xdr:cNvPr>
        <xdr:cNvPicPr>
          <a:picLocks noChangeAspect="1"/>
        </xdr:cNvPicPr>
      </xdr:nvPicPr>
      <xdr:blipFill rotWithShape="1">
        <a:blip xmlns:r="http://schemas.openxmlformats.org/officeDocument/2006/relationships" r:embed="rId38"/>
        <a:srcRect b="29769"/>
        <a:stretch/>
      </xdr:blipFill>
      <xdr:spPr>
        <a:xfrm>
          <a:off x="10841805" y="7242808"/>
          <a:ext cx="791359" cy="7804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617220</xdr:colOff>
          <xdr:row>38</xdr:row>
          <xdr:rowOff>68580</xdr:rowOff>
        </xdr:from>
        <xdr:to>
          <xdr:col>21</xdr:col>
          <xdr:colOff>935355</xdr:colOff>
          <xdr:row>39</xdr:row>
          <xdr:rowOff>91440</xdr:rowOff>
        </xdr:to>
        <xdr:sp macro="" textlink="">
          <xdr:nvSpPr>
            <xdr:cNvPr id="11307" name="Option Button 43" hidden="1">
              <a:extLst>
                <a:ext uri="{63B3BB69-23CF-44E3-9099-C40C66FF867C}">
                  <a14:compatExt spid="_x0000_s11307"/>
                </a:ext>
                <a:ext uri="{FF2B5EF4-FFF2-40B4-BE49-F238E27FC236}">
                  <a16:creationId xmlns:a16="http://schemas.microsoft.com/office/drawing/2014/main" id="{00000000-0008-0000-0A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358588</xdr:colOff>
      <xdr:row>55</xdr:row>
      <xdr:rowOff>123264</xdr:rowOff>
    </xdr:from>
    <xdr:to>
      <xdr:col>21</xdr:col>
      <xdr:colOff>1165187</xdr:colOff>
      <xdr:row>59</xdr:row>
      <xdr:rowOff>54461</xdr:rowOff>
    </xdr:to>
    <xdr:pic>
      <xdr:nvPicPr>
        <xdr:cNvPr id="102" name="Obraz 101">
          <a:extLst>
            <a:ext uri="{FF2B5EF4-FFF2-40B4-BE49-F238E27FC236}">
              <a16:creationId xmlns:a16="http://schemas.microsoft.com/office/drawing/2014/main" id="{00000000-0008-0000-0A00-000066000000}"/>
            </a:ext>
          </a:extLst>
        </xdr:cNvPr>
        <xdr:cNvPicPr>
          <a:picLocks noChangeAspect="1"/>
        </xdr:cNvPicPr>
      </xdr:nvPicPr>
      <xdr:blipFill rotWithShape="1">
        <a:blip xmlns:r="http://schemas.openxmlformats.org/officeDocument/2006/relationships" r:embed="rId38"/>
        <a:srcRect b="29769"/>
        <a:stretch/>
      </xdr:blipFill>
      <xdr:spPr>
        <a:xfrm>
          <a:off x="10836088" y="10085293"/>
          <a:ext cx="798979" cy="799540"/>
        </a:xfrm>
        <a:prstGeom prst="rect">
          <a:avLst/>
        </a:prstGeom>
      </xdr:spPr>
    </xdr:pic>
    <xdr:clientData/>
  </xdr:twoCellAnchor>
  <xdr:twoCellAnchor editAs="oneCell">
    <xdr:from>
      <xdr:col>21</xdr:col>
      <xdr:colOff>358588</xdr:colOff>
      <xdr:row>71</xdr:row>
      <xdr:rowOff>89647</xdr:rowOff>
    </xdr:from>
    <xdr:to>
      <xdr:col>21</xdr:col>
      <xdr:colOff>1165187</xdr:colOff>
      <xdr:row>75</xdr:row>
      <xdr:rowOff>22748</xdr:rowOff>
    </xdr:to>
    <xdr:pic>
      <xdr:nvPicPr>
        <xdr:cNvPr id="103" name="Obraz 102">
          <a:extLst>
            <a:ext uri="{FF2B5EF4-FFF2-40B4-BE49-F238E27FC236}">
              <a16:creationId xmlns:a16="http://schemas.microsoft.com/office/drawing/2014/main" id="{00000000-0008-0000-0A00-000067000000}"/>
            </a:ext>
          </a:extLst>
        </xdr:cNvPr>
        <xdr:cNvPicPr>
          <a:picLocks noChangeAspect="1"/>
        </xdr:cNvPicPr>
      </xdr:nvPicPr>
      <xdr:blipFill rotWithShape="1">
        <a:blip xmlns:r="http://schemas.openxmlformats.org/officeDocument/2006/relationships" r:embed="rId38"/>
        <a:srcRect b="29769"/>
        <a:stretch/>
      </xdr:blipFill>
      <xdr:spPr>
        <a:xfrm>
          <a:off x="10836088" y="12909176"/>
          <a:ext cx="798979" cy="799540"/>
        </a:xfrm>
        <a:prstGeom prst="rect">
          <a:avLst/>
        </a:prstGeom>
      </xdr:spPr>
    </xdr:pic>
    <xdr:clientData/>
  </xdr:twoCellAnchor>
  <xdr:twoCellAnchor editAs="oneCell">
    <xdr:from>
      <xdr:col>21</xdr:col>
      <xdr:colOff>347382</xdr:colOff>
      <xdr:row>87</xdr:row>
      <xdr:rowOff>145677</xdr:rowOff>
    </xdr:from>
    <xdr:to>
      <xdr:col>21</xdr:col>
      <xdr:colOff>1146361</xdr:colOff>
      <xdr:row>91</xdr:row>
      <xdr:rowOff>55918</xdr:rowOff>
    </xdr:to>
    <xdr:pic>
      <xdr:nvPicPr>
        <xdr:cNvPr id="104" name="Obraz 103">
          <a:extLst>
            <a:ext uri="{FF2B5EF4-FFF2-40B4-BE49-F238E27FC236}">
              <a16:creationId xmlns:a16="http://schemas.microsoft.com/office/drawing/2014/main" id="{00000000-0008-0000-0A00-000068000000}"/>
            </a:ext>
          </a:extLst>
        </xdr:cNvPr>
        <xdr:cNvPicPr>
          <a:picLocks noChangeAspect="1"/>
        </xdr:cNvPicPr>
      </xdr:nvPicPr>
      <xdr:blipFill rotWithShape="1">
        <a:blip xmlns:r="http://schemas.openxmlformats.org/officeDocument/2006/relationships" r:embed="rId38"/>
        <a:srcRect b="29769"/>
        <a:stretch/>
      </xdr:blipFill>
      <xdr:spPr>
        <a:xfrm>
          <a:off x="10824882" y="15822706"/>
          <a:ext cx="798979" cy="7995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640080</xdr:colOff>
          <xdr:row>86</xdr:row>
          <xdr:rowOff>83820</xdr:rowOff>
        </xdr:from>
        <xdr:to>
          <xdr:col>21</xdr:col>
          <xdr:colOff>929640</xdr:colOff>
          <xdr:row>87</xdr:row>
          <xdr:rowOff>129540</xdr:rowOff>
        </xdr:to>
        <xdr:sp macro="" textlink="">
          <xdr:nvSpPr>
            <xdr:cNvPr id="11308" name="Option Button 44" hidden="1">
              <a:extLst>
                <a:ext uri="{63B3BB69-23CF-44E3-9099-C40C66FF867C}">
                  <a14:compatExt spid="_x0000_s11308"/>
                </a:ext>
                <a:ext uri="{FF2B5EF4-FFF2-40B4-BE49-F238E27FC236}">
                  <a16:creationId xmlns:a16="http://schemas.microsoft.com/office/drawing/2014/main" id="{00000000-0008-0000-0A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617220</xdr:colOff>
          <xdr:row>70</xdr:row>
          <xdr:rowOff>38100</xdr:rowOff>
        </xdr:from>
        <xdr:to>
          <xdr:col>21</xdr:col>
          <xdr:colOff>891540</xdr:colOff>
          <xdr:row>71</xdr:row>
          <xdr:rowOff>133350</xdr:rowOff>
        </xdr:to>
        <xdr:sp macro="" textlink="">
          <xdr:nvSpPr>
            <xdr:cNvPr id="11309" name="Option Button 45" hidden="1">
              <a:extLst>
                <a:ext uri="{63B3BB69-23CF-44E3-9099-C40C66FF867C}">
                  <a14:compatExt spid="_x0000_s11309"/>
                </a:ext>
                <a:ext uri="{FF2B5EF4-FFF2-40B4-BE49-F238E27FC236}">
                  <a16:creationId xmlns:a16="http://schemas.microsoft.com/office/drawing/2014/main" id="{00000000-0008-0000-0A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624840</xdr:colOff>
          <xdr:row>53</xdr:row>
          <xdr:rowOff>198120</xdr:rowOff>
        </xdr:from>
        <xdr:to>
          <xdr:col>21</xdr:col>
          <xdr:colOff>914400</xdr:colOff>
          <xdr:row>55</xdr:row>
          <xdr:rowOff>152400</xdr:rowOff>
        </xdr:to>
        <xdr:sp macro="" textlink="">
          <xdr:nvSpPr>
            <xdr:cNvPr id="11310" name="Option Button 46" hidden="1">
              <a:extLst>
                <a:ext uri="{63B3BB69-23CF-44E3-9099-C40C66FF867C}">
                  <a14:compatExt spid="_x0000_s11310"/>
                </a:ext>
                <a:ext uri="{FF2B5EF4-FFF2-40B4-BE49-F238E27FC236}">
                  <a16:creationId xmlns:a16="http://schemas.microsoft.com/office/drawing/2014/main" id="{00000000-0008-0000-0A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72950</xdr:colOff>
      <xdr:row>121</xdr:row>
      <xdr:rowOff>5715</xdr:rowOff>
    </xdr:from>
    <xdr:to>
      <xdr:col>21</xdr:col>
      <xdr:colOff>683559</xdr:colOff>
      <xdr:row>127</xdr:row>
      <xdr:rowOff>129658</xdr:rowOff>
    </xdr:to>
    <xdr:pic>
      <xdr:nvPicPr>
        <xdr:cNvPr id="107" name="Obraz 106">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9922921" y="23358774"/>
          <a:ext cx="1238138" cy="14236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34</xdr:col>
      <xdr:colOff>201818</xdr:colOff>
      <xdr:row>5</xdr:row>
      <xdr:rowOff>129268</xdr:rowOff>
    </xdr:from>
    <xdr:to>
      <xdr:col>38</xdr:col>
      <xdr:colOff>320051</xdr:colOff>
      <xdr:row>19</xdr:row>
      <xdr:rowOff>151607</xdr:rowOff>
    </xdr:to>
    <xdr:pic>
      <xdr:nvPicPr>
        <xdr:cNvPr id="2" name="Obraz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1020747" y="1013732"/>
          <a:ext cx="2557993" cy="2498839"/>
        </a:xfrm>
        <a:prstGeom prst="rect">
          <a:avLst/>
        </a:prstGeom>
      </xdr:spPr>
    </xdr:pic>
    <xdr:clientData/>
  </xdr:twoCellAnchor>
  <xdr:twoCellAnchor editAs="oneCell">
    <xdr:from>
      <xdr:col>0</xdr:col>
      <xdr:colOff>481693</xdr:colOff>
      <xdr:row>7</xdr:row>
      <xdr:rowOff>92529</xdr:rowOff>
    </xdr:from>
    <xdr:to>
      <xdr:col>3</xdr:col>
      <xdr:colOff>169303</xdr:colOff>
      <xdr:row>18</xdr:row>
      <xdr:rowOff>55116</xdr:rowOff>
    </xdr:to>
    <xdr:pic>
      <xdr:nvPicPr>
        <xdr:cNvPr id="3" name="Obraz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81693" y="1330779"/>
          <a:ext cx="2813443" cy="1898883"/>
        </a:xfrm>
        <a:prstGeom prst="rect">
          <a:avLst/>
        </a:prstGeom>
      </xdr:spPr>
    </xdr:pic>
    <xdr:clientData/>
  </xdr:twoCellAnchor>
  <xdr:twoCellAnchor editAs="oneCell">
    <xdr:from>
      <xdr:col>5</xdr:col>
      <xdr:colOff>524690</xdr:colOff>
      <xdr:row>7</xdr:row>
      <xdr:rowOff>100694</xdr:rowOff>
    </xdr:from>
    <xdr:to>
      <xdr:col>10</xdr:col>
      <xdr:colOff>172645</xdr:colOff>
      <xdr:row>13</xdr:row>
      <xdr:rowOff>17401</xdr:rowOff>
    </xdr:to>
    <xdr:pic>
      <xdr:nvPicPr>
        <xdr:cNvPr id="4" name="Obraz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3"/>
        <a:stretch>
          <a:fillRect/>
        </a:stretch>
      </xdr:blipFill>
      <xdr:spPr>
        <a:xfrm>
          <a:off x="3722369" y="1338944"/>
          <a:ext cx="2845633" cy="989494"/>
        </a:xfrm>
        <a:prstGeom prst="rect">
          <a:avLst/>
        </a:prstGeom>
      </xdr:spPr>
    </xdr:pic>
    <xdr:clientData/>
  </xdr:twoCellAnchor>
  <xdr:twoCellAnchor editAs="oneCell">
    <xdr:from>
      <xdr:col>0</xdr:col>
      <xdr:colOff>412297</xdr:colOff>
      <xdr:row>21</xdr:row>
      <xdr:rowOff>19050</xdr:rowOff>
    </xdr:from>
    <xdr:to>
      <xdr:col>3</xdr:col>
      <xdr:colOff>358982</xdr:colOff>
      <xdr:row>33</xdr:row>
      <xdr:rowOff>57997</xdr:rowOff>
    </xdr:to>
    <xdr:pic>
      <xdr:nvPicPr>
        <xdr:cNvPr id="5" name="Obraz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12297" y="3733800"/>
          <a:ext cx="3064898" cy="2161661"/>
        </a:xfrm>
        <a:prstGeom prst="rect">
          <a:avLst/>
        </a:prstGeom>
      </xdr:spPr>
    </xdr:pic>
    <xdr:clientData/>
  </xdr:twoCellAnchor>
  <xdr:twoCellAnchor editAs="oneCell">
    <xdr:from>
      <xdr:col>6</xdr:col>
      <xdr:colOff>100692</xdr:colOff>
      <xdr:row>21</xdr:row>
      <xdr:rowOff>27215</xdr:rowOff>
    </xdr:from>
    <xdr:to>
      <xdr:col>10</xdr:col>
      <xdr:colOff>609353</xdr:colOff>
      <xdr:row>26</xdr:row>
      <xdr:rowOff>172055</xdr:rowOff>
    </xdr:to>
    <xdr:pic>
      <xdr:nvPicPr>
        <xdr:cNvPr id="6" name="Obraz 5">
          <a:extLst>
            <a:ext uri="{FF2B5EF4-FFF2-40B4-BE49-F238E27FC236}">
              <a16:creationId xmlns:a16="http://schemas.microsoft.com/office/drawing/2014/main" id="{00000000-0008-0000-0B00-000006000000}"/>
            </a:ext>
          </a:extLst>
        </xdr:cNvPr>
        <xdr:cNvPicPr>
          <a:picLocks/>
        </xdr:cNvPicPr>
      </xdr:nvPicPr>
      <xdr:blipFill>
        <a:blip xmlns:r="http://schemas.openxmlformats.org/officeDocument/2006/relationships" r:embed="rId3"/>
        <a:stretch>
          <a:fillRect/>
        </a:stretch>
      </xdr:blipFill>
      <xdr:spPr>
        <a:xfrm>
          <a:off x="3937906" y="3741965"/>
          <a:ext cx="3062994" cy="1025494"/>
        </a:xfrm>
        <a:prstGeom prst="rect">
          <a:avLst/>
        </a:prstGeom>
      </xdr:spPr>
    </xdr:pic>
    <xdr:clientData/>
  </xdr:twoCellAnchor>
  <xdr:twoCellAnchor editAs="oneCell">
    <xdr:from>
      <xdr:col>0</xdr:col>
      <xdr:colOff>367393</xdr:colOff>
      <xdr:row>35</xdr:row>
      <xdr:rowOff>132806</xdr:rowOff>
    </xdr:from>
    <xdr:to>
      <xdr:col>4</xdr:col>
      <xdr:colOff>60474</xdr:colOff>
      <xdr:row>49</xdr:row>
      <xdr:rowOff>114519</xdr:rowOff>
    </xdr:to>
    <xdr:pic>
      <xdr:nvPicPr>
        <xdr:cNvPr id="7" name="Obraz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367393" y="6324056"/>
          <a:ext cx="3466069" cy="2458213"/>
        </a:xfrm>
        <a:prstGeom prst="rect">
          <a:avLst/>
        </a:prstGeom>
      </xdr:spPr>
    </xdr:pic>
    <xdr:clientData/>
  </xdr:twoCellAnchor>
  <xdr:twoCellAnchor editAs="oneCell">
    <xdr:from>
      <xdr:col>6</xdr:col>
      <xdr:colOff>519249</xdr:colOff>
      <xdr:row>35</xdr:row>
      <xdr:rowOff>146413</xdr:rowOff>
    </xdr:from>
    <xdr:to>
      <xdr:col>12</xdr:col>
      <xdr:colOff>175123</xdr:colOff>
      <xdr:row>41</xdr:row>
      <xdr:rowOff>134848</xdr:rowOff>
    </xdr:to>
    <xdr:pic>
      <xdr:nvPicPr>
        <xdr:cNvPr id="8" name="Obraz 7">
          <a:extLst>
            <a:ext uri="{FF2B5EF4-FFF2-40B4-BE49-F238E27FC236}">
              <a16:creationId xmlns:a16="http://schemas.microsoft.com/office/drawing/2014/main" id="{00000000-0008-0000-0B00-000008000000}"/>
            </a:ext>
          </a:extLst>
        </xdr:cNvPr>
        <xdr:cNvPicPr>
          <a:picLocks/>
        </xdr:cNvPicPr>
      </xdr:nvPicPr>
      <xdr:blipFill>
        <a:blip xmlns:r="http://schemas.openxmlformats.org/officeDocument/2006/relationships" r:embed="rId3"/>
        <a:stretch>
          <a:fillRect/>
        </a:stretch>
      </xdr:blipFill>
      <xdr:spPr>
        <a:xfrm>
          <a:off x="4356463" y="6337663"/>
          <a:ext cx="3502614" cy="1053602"/>
        </a:xfrm>
        <a:prstGeom prst="rect">
          <a:avLst/>
        </a:prstGeom>
      </xdr:spPr>
    </xdr:pic>
    <xdr:clientData/>
  </xdr:twoCellAnchor>
  <xdr:twoCellAnchor editAs="oneCell">
    <xdr:from>
      <xdr:col>17</xdr:col>
      <xdr:colOff>271006</xdr:colOff>
      <xdr:row>6</xdr:row>
      <xdr:rowOff>85454</xdr:rowOff>
    </xdr:from>
    <xdr:to>
      <xdr:col>22</xdr:col>
      <xdr:colOff>477276</xdr:colOff>
      <xdr:row>20</xdr:row>
      <xdr:rowOff>92404</xdr:rowOff>
    </xdr:to>
    <xdr:pic>
      <xdr:nvPicPr>
        <xdr:cNvPr id="9" name="Obraz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6"/>
        <a:stretch>
          <a:fillRect/>
        </a:stretch>
      </xdr:blipFill>
      <xdr:spPr>
        <a:xfrm>
          <a:off x="10680470" y="1146811"/>
          <a:ext cx="3267878" cy="2477735"/>
        </a:xfrm>
        <a:prstGeom prst="rect">
          <a:avLst/>
        </a:prstGeom>
      </xdr:spPr>
    </xdr:pic>
    <xdr:clientData/>
  </xdr:twoCellAnchor>
  <xdr:twoCellAnchor editAs="oneCell">
    <xdr:from>
      <xdr:col>23</xdr:col>
      <xdr:colOff>353686</xdr:colOff>
      <xdr:row>4</xdr:row>
      <xdr:rowOff>24643</xdr:rowOff>
    </xdr:from>
    <xdr:to>
      <xdr:col>28</xdr:col>
      <xdr:colOff>59070</xdr:colOff>
      <xdr:row>23</xdr:row>
      <xdr:rowOff>58027</xdr:rowOff>
    </xdr:to>
    <xdr:pic>
      <xdr:nvPicPr>
        <xdr:cNvPr id="10" name="Obraz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7"/>
        <a:stretch>
          <a:fillRect/>
        </a:stretch>
      </xdr:blipFill>
      <xdr:spPr>
        <a:xfrm>
          <a:off x="14437079" y="732214"/>
          <a:ext cx="2759371" cy="3382919"/>
        </a:xfrm>
        <a:prstGeom prst="rect">
          <a:avLst/>
        </a:prstGeom>
      </xdr:spPr>
    </xdr:pic>
    <xdr:clientData/>
  </xdr:twoCellAnchor>
  <xdr:twoCellAnchor editAs="oneCell">
    <xdr:from>
      <xdr:col>11</xdr:col>
      <xdr:colOff>538669</xdr:colOff>
      <xdr:row>6</xdr:row>
      <xdr:rowOff>19873</xdr:rowOff>
    </xdr:from>
    <xdr:to>
      <xdr:col>16</xdr:col>
      <xdr:colOff>244657</xdr:colOff>
      <xdr:row>18</xdr:row>
      <xdr:rowOff>57379</xdr:rowOff>
    </xdr:to>
    <xdr:pic>
      <xdr:nvPicPr>
        <xdr:cNvPr id="11" name="Obraz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8"/>
        <a:stretch>
          <a:fillRect/>
        </a:stretch>
      </xdr:blipFill>
      <xdr:spPr>
        <a:xfrm>
          <a:off x="7274205" y="1081230"/>
          <a:ext cx="2761880" cy="2152600"/>
        </a:xfrm>
        <a:prstGeom prst="rect">
          <a:avLst/>
        </a:prstGeom>
      </xdr:spPr>
    </xdr:pic>
    <xdr:clientData/>
  </xdr:twoCellAnchor>
  <xdr:oneCellAnchor>
    <xdr:from>
      <xdr:col>27</xdr:col>
      <xdr:colOff>532583</xdr:colOff>
      <xdr:row>3</xdr:row>
      <xdr:rowOff>17418</xdr:rowOff>
    </xdr:from>
    <xdr:ext cx="3746356" cy="1445962"/>
    <xdr:pic>
      <xdr:nvPicPr>
        <xdr:cNvPr id="12" name="Obraz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9"/>
        <a:stretch>
          <a:fillRect/>
        </a:stretch>
      </xdr:blipFill>
      <xdr:spPr>
        <a:xfrm>
          <a:off x="17065262" y="548097"/>
          <a:ext cx="3746356" cy="1445962"/>
        </a:xfrm>
        <a:prstGeom prst="rect">
          <a:avLst/>
        </a:prstGeom>
      </xdr:spPr>
    </xdr:pic>
    <xdr:clientData/>
  </xdr:oneCellAnchor>
  <xdr:twoCellAnchor editAs="oneCell">
    <xdr:from>
      <xdr:col>29</xdr:col>
      <xdr:colOff>498794</xdr:colOff>
      <xdr:row>12</xdr:row>
      <xdr:rowOff>22801</xdr:rowOff>
    </xdr:from>
    <xdr:to>
      <xdr:col>32</xdr:col>
      <xdr:colOff>593001</xdr:colOff>
      <xdr:row>22</xdr:row>
      <xdr:rowOff>16520</xdr:rowOff>
    </xdr:to>
    <xdr:pic>
      <xdr:nvPicPr>
        <xdr:cNvPr id="13" name="Obraz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0"/>
        <a:stretch>
          <a:fillRect/>
        </a:stretch>
      </xdr:blipFill>
      <xdr:spPr>
        <a:xfrm>
          <a:off x="18256115" y="2145515"/>
          <a:ext cx="1931171" cy="1756933"/>
        </a:xfrm>
        <a:prstGeom prst="rect">
          <a:avLst/>
        </a:prstGeom>
      </xdr:spPr>
    </xdr:pic>
    <xdr:clientData/>
  </xdr:twoCellAnchor>
  <xdr:twoCellAnchor>
    <xdr:from>
      <xdr:col>33</xdr:col>
      <xdr:colOff>357596</xdr:colOff>
      <xdr:row>23</xdr:row>
      <xdr:rowOff>22848</xdr:rowOff>
    </xdr:from>
    <xdr:to>
      <xdr:col>39</xdr:col>
      <xdr:colOff>26034</xdr:colOff>
      <xdr:row>37</xdr:row>
      <xdr:rowOff>152435</xdr:rowOff>
    </xdr:to>
    <xdr:grpSp>
      <xdr:nvGrpSpPr>
        <xdr:cNvPr id="14" name="Grupa 13">
          <a:extLst>
            <a:ext uri="{FF2B5EF4-FFF2-40B4-BE49-F238E27FC236}">
              <a16:creationId xmlns:a16="http://schemas.microsoft.com/office/drawing/2014/main" id="{00000000-0008-0000-0B00-00000E000000}"/>
            </a:ext>
          </a:extLst>
        </xdr:cNvPr>
        <xdr:cNvGrpSpPr/>
      </xdr:nvGrpSpPr>
      <xdr:grpSpPr>
        <a:xfrm>
          <a:off x="21724620" y="4087574"/>
          <a:ext cx="3334747" cy="2609897"/>
          <a:chOff x="3539069" y="7312026"/>
          <a:chExt cx="3271305" cy="2448981"/>
        </a:xfrm>
      </xdr:grpSpPr>
      <xdr:grpSp>
        <xdr:nvGrpSpPr>
          <xdr:cNvPr id="15" name="Grupa 14">
            <a:extLst>
              <a:ext uri="{FF2B5EF4-FFF2-40B4-BE49-F238E27FC236}">
                <a16:creationId xmlns:a16="http://schemas.microsoft.com/office/drawing/2014/main" id="{00000000-0008-0000-0B00-00000F000000}"/>
              </a:ext>
            </a:extLst>
          </xdr:cNvPr>
          <xdr:cNvGrpSpPr/>
        </xdr:nvGrpSpPr>
        <xdr:grpSpPr>
          <a:xfrm>
            <a:off x="3616031" y="7461740"/>
            <a:ext cx="3194343" cy="2203039"/>
            <a:chOff x="6448642" y="3073956"/>
            <a:chExt cx="2825060" cy="2197628"/>
          </a:xfrm>
        </xdr:grpSpPr>
        <xdr:sp macro="" textlink="">
          <xdr:nvSpPr>
            <xdr:cNvPr id="22" name="Dowolny kształt: kształt 21">
              <a:extLst>
                <a:ext uri="{FF2B5EF4-FFF2-40B4-BE49-F238E27FC236}">
                  <a16:creationId xmlns:a16="http://schemas.microsoft.com/office/drawing/2014/main" id="{00000000-0008-0000-0B00-000016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3" name="Dowolny kształt: kształt 22">
              <a:extLst>
                <a:ext uri="{FF2B5EF4-FFF2-40B4-BE49-F238E27FC236}">
                  <a16:creationId xmlns:a16="http://schemas.microsoft.com/office/drawing/2014/main" id="{00000000-0008-0000-0B00-000017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4" name="Dowolny kształt: kształt 23">
              <a:extLst>
                <a:ext uri="{FF2B5EF4-FFF2-40B4-BE49-F238E27FC236}">
                  <a16:creationId xmlns:a16="http://schemas.microsoft.com/office/drawing/2014/main" id="{00000000-0008-0000-0B00-000018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5" name="Dowolny kształt: kształt 24">
              <a:extLst>
                <a:ext uri="{FF2B5EF4-FFF2-40B4-BE49-F238E27FC236}">
                  <a16:creationId xmlns:a16="http://schemas.microsoft.com/office/drawing/2014/main" id="{00000000-0008-0000-0B00-000019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26" name="Łącznik prosty 25">
              <a:extLst>
                <a:ext uri="{FF2B5EF4-FFF2-40B4-BE49-F238E27FC236}">
                  <a16:creationId xmlns:a16="http://schemas.microsoft.com/office/drawing/2014/main" id="{00000000-0008-0000-0B00-00001A000000}"/>
                </a:ext>
              </a:extLst>
            </xdr:cNvPr>
            <xdr:cNvCxnSpPr/>
          </xdr:nvCxnSpPr>
          <xdr:spPr>
            <a:xfrm flipH="1" flipV="1">
              <a:off x="7860193" y="5102157"/>
              <a:ext cx="299263" cy="16942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 name="Łącznik prosty 26">
              <a:extLst>
                <a:ext uri="{FF2B5EF4-FFF2-40B4-BE49-F238E27FC236}">
                  <a16:creationId xmlns:a16="http://schemas.microsoft.com/office/drawing/2014/main" id="{00000000-0008-0000-0B00-00001B000000}"/>
                </a:ext>
              </a:extLst>
            </xdr:cNvPr>
            <xdr:cNvCxnSpPr/>
          </xdr:nvCxnSpPr>
          <xdr:spPr>
            <a:xfrm flipH="1" flipV="1">
              <a:off x="6480495" y="4544755"/>
              <a:ext cx="1163426" cy="686269"/>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28" name="Łącznik prosty 27">
              <a:extLst>
                <a:ext uri="{FF2B5EF4-FFF2-40B4-BE49-F238E27FC236}">
                  <a16:creationId xmlns:a16="http://schemas.microsoft.com/office/drawing/2014/main" id="{00000000-0008-0000-0B00-00001C000000}"/>
                </a:ext>
              </a:extLst>
            </xdr:cNvPr>
            <xdr:cNvCxnSpPr/>
          </xdr:nvCxnSpPr>
          <xdr:spPr>
            <a:xfrm flipV="1">
              <a:off x="8121199" y="4577171"/>
              <a:ext cx="1152503" cy="672830"/>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29" name="Łącznik prosty 28">
              <a:extLst>
                <a:ext uri="{FF2B5EF4-FFF2-40B4-BE49-F238E27FC236}">
                  <a16:creationId xmlns:a16="http://schemas.microsoft.com/office/drawing/2014/main" id="{00000000-0008-0000-0B00-00001D000000}"/>
                </a:ext>
              </a:extLst>
            </xdr:cNvPr>
            <xdr:cNvCxnSpPr/>
          </xdr:nvCxnSpPr>
          <xdr:spPr>
            <a:xfrm flipH="1" flipV="1">
              <a:off x="9112133" y="3686044"/>
              <a:ext cx="0" cy="677861"/>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30" name="Łącznik prosty 29">
              <a:extLst>
                <a:ext uri="{FF2B5EF4-FFF2-40B4-BE49-F238E27FC236}">
                  <a16:creationId xmlns:a16="http://schemas.microsoft.com/office/drawing/2014/main" id="{00000000-0008-0000-0B00-00001E000000}"/>
                </a:ext>
              </a:extLst>
            </xdr:cNvPr>
            <xdr:cNvCxnSpPr>
              <a:endCxn id="25" idx="3"/>
            </xdr:cNvCxnSpPr>
          </xdr:nvCxnSpPr>
          <xdr:spPr>
            <a:xfrm flipV="1">
              <a:off x="7596605" y="5099441"/>
              <a:ext cx="253148" cy="16262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1" name="Łącznik prosty 30">
              <a:extLst>
                <a:ext uri="{FF2B5EF4-FFF2-40B4-BE49-F238E27FC236}">
                  <a16:creationId xmlns:a16="http://schemas.microsoft.com/office/drawing/2014/main" id="{00000000-0008-0000-0B00-00001F000000}"/>
                </a:ext>
              </a:extLst>
            </xdr:cNvPr>
            <xdr:cNvCxnSpPr/>
          </xdr:nvCxnSpPr>
          <xdr:spPr>
            <a:xfrm flipV="1">
              <a:off x="6448642" y="4422034"/>
              <a:ext cx="234420" cy="13331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 name="Łącznik prosty 31">
              <a:extLst>
                <a:ext uri="{FF2B5EF4-FFF2-40B4-BE49-F238E27FC236}">
                  <a16:creationId xmlns:a16="http://schemas.microsoft.com/office/drawing/2014/main" id="{00000000-0008-0000-0B00-000020000000}"/>
                </a:ext>
              </a:extLst>
            </xdr:cNvPr>
            <xdr:cNvCxnSpPr/>
          </xdr:nvCxnSpPr>
          <xdr:spPr>
            <a:xfrm flipV="1">
              <a:off x="9005129" y="3673884"/>
              <a:ext cx="124976" cy="7133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 name="Łącznik prosty 32">
              <a:extLst>
                <a:ext uri="{FF2B5EF4-FFF2-40B4-BE49-F238E27FC236}">
                  <a16:creationId xmlns:a16="http://schemas.microsoft.com/office/drawing/2014/main" id="{00000000-0008-0000-0B00-000021000000}"/>
                </a:ext>
              </a:extLst>
            </xdr:cNvPr>
            <xdr:cNvCxnSpPr/>
          </xdr:nvCxnSpPr>
          <xdr:spPr>
            <a:xfrm flipV="1">
              <a:off x="9019720" y="4352624"/>
              <a:ext cx="124417" cy="71338"/>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16" name="Grafika 15" descr="Strzałka ciągła: zakrzywiona w lewo">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7025788" flipH="1">
            <a:off x="5323418" y="8846607"/>
            <a:ext cx="914400" cy="914400"/>
          </a:xfrm>
          <a:prstGeom prst="rect">
            <a:avLst/>
          </a:prstGeom>
        </xdr:spPr>
      </xdr:pic>
      <xdr:pic>
        <xdr:nvPicPr>
          <xdr:cNvPr id="17" name="Grafika 16" descr="Strzałka ciągła: zakrzywiona w lewo">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839192">
            <a:off x="3543832" y="8662987"/>
            <a:ext cx="914400" cy="923925"/>
          </a:xfrm>
          <a:prstGeom prst="rect">
            <a:avLst/>
          </a:prstGeom>
        </xdr:spPr>
      </xdr:pic>
      <xdr:pic>
        <xdr:nvPicPr>
          <xdr:cNvPr id="18" name="Grafika 17" descr="Strzałka ciągła: zakrzywiona w lewo">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3399681">
            <a:off x="5691440" y="7361321"/>
            <a:ext cx="914400" cy="912395"/>
          </a:xfrm>
          <a:prstGeom prst="rect">
            <a:avLst/>
          </a:prstGeom>
        </xdr:spPr>
      </xdr:pic>
      <xdr:pic>
        <xdr:nvPicPr>
          <xdr:cNvPr id="19" name="Grafika 18" descr="Strzałka ciągła: zakrzywiona w lewo">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8569338" flipH="1">
            <a:off x="3758673" y="7313613"/>
            <a:ext cx="914400" cy="911225"/>
          </a:xfrm>
          <a:prstGeom prst="rect">
            <a:avLst/>
          </a:prstGeom>
        </xdr:spPr>
      </xdr:pic>
      <xdr:sp macro="" textlink="">
        <xdr:nvSpPr>
          <xdr:cNvPr id="20" name="Dowolny kształt: kształt 19">
            <a:extLst>
              <a:ext uri="{FF2B5EF4-FFF2-40B4-BE49-F238E27FC236}">
                <a16:creationId xmlns:a16="http://schemas.microsoft.com/office/drawing/2014/main" id="{00000000-0008-0000-0B00-000014000000}"/>
              </a:ext>
            </a:extLst>
          </xdr:cNvPr>
          <xdr:cNvSpPr/>
        </xdr:nvSpPr>
        <xdr:spPr>
          <a:xfrm>
            <a:off x="5362721" y="7715178"/>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21" name="Łącznik prosty 20">
            <a:extLst>
              <a:ext uri="{FF2B5EF4-FFF2-40B4-BE49-F238E27FC236}">
                <a16:creationId xmlns:a16="http://schemas.microsoft.com/office/drawing/2014/main" id="{00000000-0008-0000-0B00-000015000000}"/>
              </a:ext>
            </a:extLst>
          </xdr:cNvPr>
          <xdr:cNvCxnSpPr/>
        </xdr:nvCxnSpPr>
        <xdr:spPr>
          <a:xfrm flipV="1">
            <a:off x="5523140" y="7807608"/>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90545</xdr:colOff>
      <xdr:row>23</xdr:row>
      <xdr:rowOff>173274</xdr:rowOff>
    </xdr:from>
    <xdr:to>
      <xdr:col>30</xdr:col>
      <xdr:colOff>93358</xdr:colOff>
      <xdr:row>36</xdr:row>
      <xdr:rowOff>73186</xdr:rowOff>
    </xdr:to>
    <xdr:grpSp>
      <xdr:nvGrpSpPr>
        <xdr:cNvPr id="34" name="Grupa 33">
          <a:extLst>
            <a:ext uri="{FF2B5EF4-FFF2-40B4-BE49-F238E27FC236}">
              <a16:creationId xmlns:a16="http://schemas.microsoft.com/office/drawing/2014/main" id="{00000000-0008-0000-0B00-000022000000}"/>
            </a:ext>
          </a:extLst>
        </xdr:cNvPr>
        <xdr:cNvGrpSpPr>
          <a:grpSpLocks noChangeAspect="1"/>
        </xdr:cNvGrpSpPr>
      </xdr:nvGrpSpPr>
      <xdr:grpSpPr>
        <a:xfrm>
          <a:off x="16558998" y="4238000"/>
          <a:ext cx="3064420" cy="2203329"/>
          <a:chOff x="4278884" y="8664295"/>
          <a:chExt cx="3101579" cy="2129382"/>
        </a:xfrm>
      </xdr:grpSpPr>
      <xdr:sp macro="" textlink="">
        <xdr:nvSpPr>
          <xdr:cNvPr id="35" name="Dowolny kształt: kształt 34">
            <a:extLst>
              <a:ext uri="{FF2B5EF4-FFF2-40B4-BE49-F238E27FC236}">
                <a16:creationId xmlns:a16="http://schemas.microsoft.com/office/drawing/2014/main" id="{00000000-0008-0000-0B00-00002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 name="Grupa 35">
            <a:extLst>
              <a:ext uri="{FF2B5EF4-FFF2-40B4-BE49-F238E27FC236}">
                <a16:creationId xmlns:a16="http://schemas.microsoft.com/office/drawing/2014/main" id="{00000000-0008-0000-0B00-000024000000}"/>
              </a:ext>
            </a:extLst>
          </xdr:cNvPr>
          <xdr:cNvGrpSpPr/>
        </xdr:nvGrpSpPr>
        <xdr:grpSpPr>
          <a:xfrm>
            <a:off x="4282694" y="8660485"/>
            <a:ext cx="3099674" cy="2129382"/>
            <a:chOff x="3694515" y="7352253"/>
            <a:chExt cx="3018431" cy="2235114"/>
          </a:xfrm>
        </xdr:grpSpPr>
        <xdr:grpSp>
          <xdr:nvGrpSpPr>
            <xdr:cNvPr id="38" name="Grupa 37">
              <a:extLst>
                <a:ext uri="{FF2B5EF4-FFF2-40B4-BE49-F238E27FC236}">
                  <a16:creationId xmlns:a16="http://schemas.microsoft.com/office/drawing/2014/main" id="{00000000-0008-0000-0B00-000026000000}"/>
                </a:ext>
              </a:extLst>
            </xdr:cNvPr>
            <xdr:cNvGrpSpPr/>
          </xdr:nvGrpSpPr>
          <xdr:grpSpPr>
            <a:xfrm>
              <a:off x="3694515" y="7352253"/>
              <a:ext cx="3018431" cy="2235114"/>
              <a:chOff x="6518051" y="2964738"/>
              <a:chExt cx="2669484" cy="2229625"/>
            </a:xfrm>
          </xdr:grpSpPr>
          <xdr:sp macro="" textlink="">
            <xdr:nvSpPr>
              <xdr:cNvPr id="41" name="Dowolny kształt: kształt 40">
                <a:extLst>
                  <a:ext uri="{FF2B5EF4-FFF2-40B4-BE49-F238E27FC236}">
                    <a16:creationId xmlns:a16="http://schemas.microsoft.com/office/drawing/2014/main" id="{00000000-0008-0000-0B00-00002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2" name="Dowolny kształt: kształt 41">
                <a:extLst>
                  <a:ext uri="{FF2B5EF4-FFF2-40B4-BE49-F238E27FC236}">
                    <a16:creationId xmlns:a16="http://schemas.microsoft.com/office/drawing/2014/main" id="{00000000-0008-0000-0B00-00002A000000}"/>
                  </a:ext>
                </a:extLst>
              </xdr:cNvPr>
              <xdr:cNvSpPr/>
            </xdr:nvSpPr>
            <xdr:spPr>
              <a:xfrm>
                <a:off x="6518051" y="2964738"/>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 name="Dowolny kształt: kształt 42">
                <a:extLst>
                  <a:ext uri="{FF2B5EF4-FFF2-40B4-BE49-F238E27FC236}">
                    <a16:creationId xmlns:a16="http://schemas.microsoft.com/office/drawing/2014/main" id="{00000000-0008-0000-0B00-00002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4" name="Dowolny kształt: kształt 43">
                <a:extLst>
                  <a:ext uri="{FF2B5EF4-FFF2-40B4-BE49-F238E27FC236}">
                    <a16:creationId xmlns:a16="http://schemas.microsoft.com/office/drawing/2014/main" id="{00000000-0008-0000-0B00-00002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45" name="Łącznik prosty 44">
                <a:extLst>
                  <a:ext uri="{FF2B5EF4-FFF2-40B4-BE49-F238E27FC236}">
                    <a16:creationId xmlns:a16="http://schemas.microsoft.com/office/drawing/2014/main" id="{00000000-0008-0000-0B00-00002D000000}"/>
                  </a:ext>
                </a:extLst>
              </xdr:cNvPr>
              <xdr:cNvCxnSpPr>
                <a:stCxn id="44" idx="3"/>
              </xdr:cNvCxnSpPr>
            </xdr:nvCxnSpPr>
            <xdr:spPr>
              <a:xfrm flipH="1" flipV="1">
                <a:off x="7712887" y="5000227"/>
                <a:ext cx="308390" cy="17886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6" name="Łącznik prosty 45">
                <a:extLst>
                  <a:ext uri="{FF2B5EF4-FFF2-40B4-BE49-F238E27FC236}">
                    <a16:creationId xmlns:a16="http://schemas.microsoft.com/office/drawing/2014/main" id="{00000000-0008-0000-0B00-00002E000000}"/>
                  </a:ext>
                </a:extLst>
              </xdr:cNvPr>
              <xdr:cNvCxnSpPr>
                <a:stCxn id="43" idx="0"/>
              </xdr:cNvCxnSpPr>
            </xdr:nvCxnSpPr>
            <xdr:spPr>
              <a:xfrm flipV="1">
                <a:off x="7714422" y="5022415"/>
                <a:ext cx="297163" cy="17194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 name="Łącznik prosty 46">
                <a:extLst>
                  <a:ext uri="{FF2B5EF4-FFF2-40B4-BE49-F238E27FC236}">
                    <a16:creationId xmlns:a16="http://schemas.microsoft.com/office/drawing/2014/main" id="{00000000-0008-0000-0B00-00002F000000}"/>
                  </a:ext>
                </a:extLst>
              </xdr:cNvPr>
              <xdr:cNvCxnSpPr>
                <a:endCxn id="41" idx="0"/>
              </xdr:cNvCxnSpPr>
            </xdr:nvCxnSpPr>
            <xdr:spPr>
              <a:xfrm flipV="1">
                <a:off x="7089938" y="3645640"/>
                <a:ext cx="877686" cy="49887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39" name="Dowolny kształt: kształt 38">
              <a:extLst>
                <a:ext uri="{FF2B5EF4-FFF2-40B4-BE49-F238E27FC236}">
                  <a16:creationId xmlns:a16="http://schemas.microsoft.com/office/drawing/2014/main" id="{00000000-0008-0000-0B00-00002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40" name="Łącznik prosty 39">
              <a:extLst>
                <a:ext uri="{FF2B5EF4-FFF2-40B4-BE49-F238E27FC236}">
                  <a16:creationId xmlns:a16="http://schemas.microsoft.com/office/drawing/2014/main" id="{00000000-0008-0000-0B00-000028000000}"/>
                </a:ext>
              </a:extLst>
            </xdr:cNvPr>
            <xdr:cNvCxnSpPr/>
          </xdr:nvCxnSpPr>
          <xdr:spPr>
            <a:xfrm flipV="1">
              <a:off x="5763262" y="7757701"/>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7" name="Łącznik prosty 36">
            <a:extLst>
              <a:ext uri="{FF2B5EF4-FFF2-40B4-BE49-F238E27FC236}">
                <a16:creationId xmlns:a16="http://schemas.microsoft.com/office/drawing/2014/main" id="{00000000-0008-0000-0B00-000025000000}"/>
              </a:ext>
            </a:extLst>
          </xdr:cNvPr>
          <xdr:cNvCxnSpPr>
            <a:endCxn id="42" idx="3"/>
          </xdr:cNvCxnSpPr>
        </xdr:nvCxnSpPr>
        <xdr:spPr>
          <a:xfrm flipH="1" flipV="1">
            <a:off x="5611476" y="9315257"/>
            <a:ext cx="1050081" cy="493588"/>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517635</xdr:colOff>
      <xdr:row>25</xdr:row>
      <xdr:rowOff>107004</xdr:rowOff>
    </xdr:from>
    <xdr:to>
      <xdr:col>23</xdr:col>
      <xdr:colOff>529972</xdr:colOff>
      <xdr:row>29</xdr:row>
      <xdr:rowOff>107051</xdr:rowOff>
    </xdr:to>
    <xdr:grpSp>
      <xdr:nvGrpSpPr>
        <xdr:cNvPr id="48" name="Grupa 47">
          <a:extLst>
            <a:ext uri="{FF2B5EF4-FFF2-40B4-BE49-F238E27FC236}">
              <a16:creationId xmlns:a16="http://schemas.microsoft.com/office/drawing/2014/main" id="{00000000-0008-0000-0B00-000030000000}"/>
            </a:ext>
          </a:extLst>
        </xdr:cNvPr>
        <xdr:cNvGrpSpPr>
          <a:grpSpLocks noChangeAspect="1"/>
        </xdr:cNvGrpSpPr>
      </xdr:nvGrpSpPr>
      <xdr:grpSpPr>
        <a:xfrm>
          <a:off x="12692218" y="4527420"/>
          <a:ext cx="3077754" cy="707619"/>
          <a:chOff x="4282694" y="8660485"/>
          <a:chExt cx="3099674" cy="2129382"/>
        </a:xfrm>
      </xdr:grpSpPr>
      <xdr:sp macro="" textlink="">
        <xdr:nvSpPr>
          <xdr:cNvPr id="49" name="Dowolny kształt: kształt 48">
            <a:extLst>
              <a:ext uri="{FF2B5EF4-FFF2-40B4-BE49-F238E27FC236}">
                <a16:creationId xmlns:a16="http://schemas.microsoft.com/office/drawing/2014/main" id="{00000000-0008-0000-0B00-000031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0" name="Grupa 49">
            <a:extLst>
              <a:ext uri="{FF2B5EF4-FFF2-40B4-BE49-F238E27FC236}">
                <a16:creationId xmlns:a16="http://schemas.microsoft.com/office/drawing/2014/main" id="{00000000-0008-0000-0B00-000032000000}"/>
              </a:ext>
            </a:extLst>
          </xdr:cNvPr>
          <xdr:cNvGrpSpPr/>
        </xdr:nvGrpSpPr>
        <xdr:grpSpPr>
          <a:xfrm>
            <a:off x="4282694" y="8660485"/>
            <a:ext cx="3099674" cy="2129382"/>
            <a:chOff x="3694515" y="7352253"/>
            <a:chExt cx="3018431" cy="2235114"/>
          </a:xfrm>
        </xdr:grpSpPr>
        <xdr:grpSp>
          <xdr:nvGrpSpPr>
            <xdr:cNvPr id="51" name="Grupa 50">
              <a:extLst>
                <a:ext uri="{FF2B5EF4-FFF2-40B4-BE49-F238E27FC236}">
                  <a16:creationId xmlns:a16="http://schemas.microsoft.com/office/drawing/2014/main" id="{00000000-0008-0000-0B00-000033000000}"/>
                </a:ext>
              </a:extLst>
            </xdr:cNvPr>
            <xdr:cNvGrpSpPr/>
          </xdr:nvGrpSpPr>
          <xdr:grpSpPr>
            <a:xfrm>
              <a:off x="3694515" y="7352253"/>
              <a:ext cx="3018431" cy="2235114"/>
              <a:chOff x="6518051" y="2964738"/>
              <a:chExt cx="2669484" cy="2229625"/>
            </a:xfrm>
          </xdr:grpSpPr>
          <xdr:sp macro="" textlink="">
            <xdr:nvSpPr>
              <xdr:cNvPr id="54" name="Dowolny kształt: kształt 53">
                <a:extLst>
                  <a:ext uri="{FF2B5EF4-FFF2-40B4-BE49-F238E27FC236}">
                    <a16:creationId xmlns:a16="http://schemas.microsoft.com/office/drawing/2014/main" id="{00000000-0008-0000-0B00-000036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5" name="Dowolny kształt: kształt 54">
                <a:extLst>
                  <a:ext uri="{FF2B5EF4-FFF2-40B4-BE49-F238E27FC236}">
                    <a16:creationId xmlns:a16="http://schemas.microsoft.com/office/drawing/2014/main" id="{00000000-0008-0000-0B00-000037000000}"/>
                  </a:ext>
                </a:extLst>
              </xdr:cNvPr>
              <xdr:cNvSpPr/>
            </xdr:nvSpPr>
            <xdr:spPr>
              <a:xfrm>
                <a:off x="6518051" y="2964738"/>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6" name="Dowolny kształt: kształt 55">
                <a:extLst>
                  <a:ext uri="{FF2B5EF4-FFF2-40B4-BE49-F238E27FC236}">
                    <a16:creationId xmlns:a16="http://schemas.microsoft.com/office/drawing/2014/main" id="{00000000-0008-0000-0B00-000038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7" name="Dowolny kształt: kształt 56">
                <a:extLst>
                  <a:ext uri="{FF2B5EF4-FFF2-40B4-BE49-F238E27FC236}">
                    <a16:creationId xmlns:a16="http://schemas.microsoft.com/office/drawing/2014/main" id="{00000000-0008-0000-0B00-000039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52" name="Dowolny kształt: kształt 51">
              <a:extLst>
                <a:ext uri="{FF2B5EF4-FFF2-40B4-BE49-F238E27FC236}">
                  <a16:creationId xmlns:a16="http://schemas.microsoft.com/office/drawing/2014/main" id="{00000000-0008-0000-0B00-000034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3" name="Łącznik prosty 52">
              <a:extLst>
                <a:ext uri="{FF2B5EF4-FFF2-40B4-BE49-F238E27FC236}">
                  <a16:creationId xmlns:a16="http://schemas.microsoft.com/office/drawing/2014/main" id="{00000000-0008-0000-0B00-000035000000}"/>
                </a:ext>
              </a:extLst>
            </xdr:cNvPr>
            <xdr:cNvCxnSpPr/>
          </xdr:nvCxnSpPr>
          <xdr:spPr>
            <a:xfrm flipV="1">
              <a:off x="5763262" y="7757701"/>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257990</xdr:colOff>
      <xdr:row>23</xdr:row>
      <xdr:rowOff>124369</xdr:rowOff>
    </xdr:from>
    <xdr:to>
      <xdr:col>17</xdr:col>
      <xdr:colOff>410870</xdr:colOff>
      <xdr:row>33</xdr:row>
      <xdr:rowOff>66874</xdr:rowOff>
    </xdr:to>
    <xdr:grpSp>
      <xdr:nvGrpSpPr>
        <xdr:cNvPr id="58" name="Grupa 57">
          <a:extLst>
            <a:ext uri="{FF2B5EF4-FFF2-40B4-BE49-F238E27FC236}">
              <a16:creationId xmlns:a16="http://schemas.microsoft.com/office/drawing/2014/main" id="{00000000-0008-0000-0B00-00003A000000}"/>
            </a:ext>
          </a:extLst>
        </xdr:cNvPr>
        <xdr:cNvGrpSpPr>
          <a:grpSpLocks noChangeAspect="1"/>
        </xdr:cNvGrpSpPr>
      </xdr:nvGrpSpPr>
      <xdr:grpSpPr>
        <a:xfrm>
          <a:off x="9372871" y="4194810"/>
          <a:ext cx="2602165" cy="1707623"/>
          <a:chOff x="4348977" y="9940356"/>
          <a:chExt cx="3121218" cy="2158143"/>
        </a:xfrm>
      </xdr:grpSpPr>
      <xdr:grpSp>
        <xdr:nvGrpSpPr>
          <xdr:cNvPr id="59" name="Grupa 58">
            <a:extLst>
              <a:ext uri="{FF2B5EF4-FFF2-40B4-BE49-F238E27FC236}">
                <a16:creationId xmlns:a16="http://schemas.microsoft.com/office/drawing/2014/main" id="{00000000-0008-0000-0B00-00003B000000}"/>
              </a:ext>
            </a:extLst>
          </xdr:cNvPr>
          <xdr:cNvGrpSpPr>
            <a:grpSpLocks noChangeAspect="1"/>
          </xdr:cNvGrpSpPr>
        </xdr:nvGrpSpPr>
        <xdr:grpSpPr>
          <a:xfrm>
            <a:off x="4350882" y="9936546"/>
            <a:ext cx="3115503" cy="2158143"/>
            <a:chOff x="4257897" y="8674138"/>
            <a:chExt cx="3124472" cy="2115730"/>
          </a:xfrm>
        </xdr:grpSpPr>
        <xdr:sp macro="" textlink="">
          <xdr:nvSpPr>
            <xdr:cNvPr id="62" name="Dowolny kształt: kształt 61">
              <a:extLst>
                <a:ext uri="{FF2B5EF4-FFF2-40B4-BE49-F238E27FC236}">
                  <a16:creationId xmlns:a16="http://schemas.microsoft.com/office/drawing/2014/main" id="{00000000-0008-0000-0B00-00003E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w="63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 name="Grupa 62">
              <a:extLst>
                <a:ext uri="{FF2B5EF4-FFF2-40B4-BE49-F238E27FC236}">
                  <a16:creationId xmlns:a16="http://schemas.microsoft.com/office/drawing/2014/main" id="{00000000-0008-0000-0B00-00003F000000}"/>
                </a:ext>
              </a:extLst>
            </xdr:cNvPr>
            <xdr:cNvGrpSpPr/>
          </xdr:nvGrpSpPr>
          <xdr:grpSpPr>
            <a:xfrm>
              <a:off x="4257897" y="8674138"/>
              <a:ext cx="3124472" cy="2115730"/>
              <a:chOff x="3670368" y="7366583"/>
              <a:chExt cx="3042579" cy="2220784"/>
            </a:xfrm>
          </xdr:grpSpPr>
          <xdr:grpSp>
            <xdr:nvGrpSpPr>
              <xdr:cNvPr id="65" name="Grupa 64">
                <a:extLst>
                  <a:ext uri="{FF2B5EF4-FFF2-40B4-BE49-F238E27FC236}">
                    <a16:creationId xmlns:a16="http://schemas.microsoft.com/office/drawing/2014/main" id="{00000000-0008-0000-0B00-000041000000}"/>
                  </a:ext>
                </a:extLst>
              </xdr:cNvPr>
              <xdr:cNvGrpSpPr/>
            </xdr:nvGrpSpPr>
            <xdr:grpSpPr>
              <a:xfrm>
                <a:off x="3670368" y="7366583"/>
                <a:ext cx="3042579" cy="2220784"/>
                <a:chOff x="6496695" y="2979033"/>
                <a:chExt cx="2690840" cy="2215330"/>
              </a:xfrm>
            </xdr:grpSpPr>
            <xdr:sp macro="" textlink="">
              <xdr:nvSpPr>
                <xdr:cNvPr id="68" name="Dowolny kształt: kształt 67">
                  <a:extLst>
                    <a:ext uri="{FF2B5EF4-FFF2-40B4-BE49-F238E27FC236}">
                      <a16:creationId xmlns:a16="http://schemas.microsoft.com/office/drawing/2014/main" id="{00000000-0008-0000-0B00-000044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9" name="Dowolny kształt: kształt 68">
                  <a:extLst>
                    <a:ext uri="{FF2B5EF4-FFF2-40B4-BE49-F238E27FC236}">
                      <a16:creationId xmlns:a16="http://schemas.microsoft.com/office/drawing/2014/main" id="{00000000-0008-0000-0B00-000045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0" name="Dowolny kształt: kształt 69">
                  <a:extLst>
                    <a:ext uri="{FF2B5EF4-FFF2-40B4-BE49-F238E27FC236}">
                      <a16:creationId xmlns:a16="http://schemas.microsoft.com/office/drawing/2014/main" id="{00000000-0008-0000-0B00-000046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1" name="Dowolny kształt: kształt 70">
                  <a:extLst>
                    <a:ext uri="{FF2B5EF4-FFF2-40B4-BE49-F238E27FC236}">
                      <a16:creationId xmlns:a16="http://schemas.microsoft.com/office/drawing/2014/main" id="{00000000-0008-0000-0B00-000047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2" name="Łącznik prosty 71">
                  <a:extLst>
                    <a:ext uri="{FF2B5EF4-FFF2-40B4-BE49-F238E27FC236}">
                      <a16:creationId xmlns:a16="http://schemas.microsoft.com/office/drawing/2014/main" id="{00000000-0008-0000-0B00-000048000000}"/>
                    </a:ext>
                  </a:extLst>
                </xdr:cNvPr>
                <xdr:cNvCxnSpPr>
                  <a:stCxn id="71" idx="3"/>
                  <a:endCxn id="62"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3" name="Łącznik prosty 72">
                  <a:extLst>
                    <a:ext uri="{FF2B5EF4-FFF2-40B4-BE49-F238E27FC236}">
                      <a16:creationId xmlns:a16="http://schemas.microsoft.com/office/drawing/2014/main" id="{00000000-0008-0000-0B00-000049000000}"/>
                    </a:ext>
                  </a:extLst>
                </xdr:cNvPr>
                <xdr:cNvCxnSpPr>
                  <a:stCxn id="70" idx="0"/>
                  <a:endCxn id="62"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4" name="Łącznik prosty 73">
                  <a:extLst>
                    <a:ext uri="{FF2B5EF4-FFF2-40B4-BE49-F238E27FC236}">
                      <a16:creationId xmlns:a16="http://schemas.microsoft.com/office/drawing/2014/main" id="{00000000-0008-0000-0B00-00004A000000}"/>
                    </a:ext>
                  </a:extLst>
                </xdr:cNvPr>
                <xdr:cNvCxnSpPr>
                  <a:stCxn id="62" idx="0"/>
                  <a:endCxn id="68"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B00-000042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B00-000043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64" name="Łącznik prosty 63">
              <a:extLst>
                <a:ext uri="{FF2B5EF4-FFF2-40B4-BE49-F238E27FC236}">
                  <a16:creationId xmlns:a16="http://schemas.microsoft.com/office/drawing/2014/main" id="{00000000-0008-0000-0B00-000040000000}"/>
                </a:ext>
              </a:extLst>
            </xdr:cNvPr>
            <xdr:cNvCxnSpPr>
              <a:stCxn id="62" idx="0"/>
              <a:endCxn id="69"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0" name="Dowolny kształt: kształt 59">
            <a:extLst>
              <a:ext uri="{FF2B5EF4-FFF2-40B4-BE49-F238E27FC236}">
                <a16:creationId xmlns:a16="http://schemas.microsoft.com/office/drawing/2014/main" id="{00000000-0008-0000-0B00-00003C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1" name="Łącznik prosty 60">
            <a:extLst>
              <a:ext uri="{FF2B5EF4-FFF2-40B4-BE49-F238E27FC236}">
                <a16:creationId xmlns:a16="http://schemas.microsoft.com/office/drawing/2014/main" id="{00000000-0008-0000-0B00-00003D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270238</xdr:colOff>
      <xdr:row>25</xdr:row>
      <xdr:rowOff>77833</xdr:rowOff>
    </xdr:from>
    <xdr:to>
      <xdr:col>32</xdr:col>
      <xdr:colOff>385626</xdr:colOff>
      <xdr:row>29</xdr:row>
      <xdr:rowOff>31297</xdr:rowOff>
    </xdr:to>
    <xdr:grpSp>
      <xdr:nvGrpSpPr>
        <xdr:cNvPr id="91" name="Grupa 90">
          <a:extLst>
            <a:ext uri="{FF2B5EF4-FFF2-40B4-BE49-F238E27FC236}">
              <a16:creationId xmlns:a16="http://schemas.microsoft.com/office/drawing/2014/main" id="{00000000-0008-0000-0B00-00005B000000}"/>
            </a:ext>
          </a:extLst>
        </xdr:cNvPr>
        <xdr:cNvGrpSpPr/>
      </xdr:nvGrpSpPr>
      <xdr:grpSpPr>
        <a:xfrm>
          <a:off x="20408809" y="4500154"/>
          <a:ext cx="729615" cy="659131"/>
          <a:chOff x="8511540" y="33160334"/>
          <a:chExt cx="733425" cy="649606"/>
        </a:xfrm>
      </xdr:grpSpPr>
      <xdr:sp macro="" textlink="">
        <xdr:nvSpPr>
          <xdr:cNvPr id="92" name="Prostokąt: zaokrąglone rogi 91">
            <a:extLst>
              <a:ext uri="{FF2B5EF4-FFF2-40B4-BE49-F238E27FC236}">
                <a16:creationId xmlns:a16="http://schemas.microsoft.com/office/drawing/2014/main" id="{00000000-0008-0000-0B00-00005C000000}"/>
              </a:ext>
            </a:extLst>
          </xdr:cNvPr>
          <xdr:cNvSpPr/>
        </xdr:nvSpPr>
        <xdr:spPr>
          <a:xfrm>
            <a:off x="8511540" y="33160334"/>
            <a:ext cx="733425" cy="22669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3" name="Grafika 92" descr="Wietrznie kontur">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5400000">
            <a:off x="8681086" y="33406080"/>
            <a:ext cx="412432" cy="395287"/>
          </a:xfrm>
          <a:prstGeom prst="rect">
            <a:avLst/>
          </a:prstGeom>
        </xdr:spPr>
      </xdr:pic>
      <xdr:pic>
        <xdr:nvPicPr>
          <xdr:cNvPr id="94" name="Grafika 93" descr="Śnieg kontur">
            <a:extLst>
              <a:ext uri="{FF2B5EF4-FFF2-40B4-BE49-F238E27FC236}">
                <a16:creationId xmlns:a16="http://schemas.microsoft.com/office/drawing/2014/main" id="{00000000-0008-0000-0B00-00005E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t="57292"/>
          <a:stretch/>
        </xdr:blipFill>
        <xdr:spPr>
          <a:xfrm>
            <a:off x="8656320" y="33211769"/>
            <a:ext cx="459105" cy="19982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369570</xdr:colOff>
      <xdr:row>1</xdr:row>
      <xdr:rowOff>95251</xdr:rowOff>
    </xdr:from>
    <xdr:to>
      <xdr:col>10</xdr:col>
      <xdr:colOff>150570</xdr:colOff>
      <xdr:row>21</xdr:row>
      <xdr:rowOff>19050</xdr:rowOff>
    </xdr:to>
    <xdr:pic>
      <xdr:nvPicPr>
        <xdr:cNvPr id="2" name="Obraz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69570" y="276226"/>
          <a:ext cx="5877000" cy="3543299"/>
        </a:xfrm>
        <a:prstGeom prst="rect">
          <a:avLst/>
        </a:prstGeom>
      </xdr:spPr>
    </xdr:pic>
    <xdr:clientData/>
  </xdr:twoCellAnchor>
  <xdr:twoCellAnchor editAs="oneCell">
    <xdr:from>
      <xdr:col>0</xdr:col>
      <xdr:colOff>371474</xdr:colOff>
      <xdr:row>21</xdr:row>
      <xdr:rowOff>104398</xdr:rowOff>
    </xdr:from>
    <xdr:to>
      <xdr:col>10</xdr:col>
      <xdr:colOff>155294</xdr:colOff>
      <xdr:row>43</xdr:row>
      <xdr:rowOff>38099</xdr:rowOff>
    </xdr:to>
    <xdr:pic>
      <xdr:nvPicPr>
        <xdr:cNvPr id="4" name="Obraz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371474" y="3904873"/>
          <a:ext cx="5879820" cy="3915151"/>
        </a:xfrm>
        <a:prstGeom prst="rect">
          <a:avLst/>
        </a:prstGeom>
      </xdr:spPr>
    </xdr:pic>
    <xdr:clientData/>
  </xdr:twoCellAnchor>
  <xdr:twoCellAnchor editAs="oneCell">
    <xdr:from>
      <xdr:col>11</xdr:col>
      <xdr:colOff>11431</xdr:colOff>
      <xdr:row>1</xdr:row>
      <xdr:rowOff>98201</xdr:rowOff>
    </xdr:from>
    <xdr:to>
      <xdr:col>22</xdr:col>
      <xdr:colOff>544491</xdr:colOff>
      <xdr:row>21</xdr:row>
      <xdr:rowOff>19050</xdr:rowOff>
    </xdr:to>
    <xdr:pic>
      <xdr:nvPicPr>
        <xdr:cNvPr id="5" name="Obraz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6717031" y="279176"/>
          <a:ext cx="7238660" cy="3540349"/>
        </a:xfrm>
        <a:prstGeom prst="rect">
          <a:avLst/>
        </a:prstGeom>
      </xdr:spPr>
    </xdr:pic>
    <xdr:clientData/>
  </xdr:twoCellAnchor>
  <xdr:twoCellAnchor editAs="oneCell">
    <xdr:from>
      <xdr:col>11</xdr:col>
      <xdr:colOff>20956</xdr:colOff>
      <xdr:row>21</xdr:row>
      <xdr:rowOff>83820</xdr:rowOff>
    </xdr:from>
    <xdr:to>
      <xdr:col>22</xdr:col>
      <xdr:colOff>561976</xdr:colOff>
      <xdr:row>39</xdr:row>
      <xdr:rowOff>165589</xdr:rowOff>
    </xdr:to>
    <xdr:pic>
      <xdr:nvPicPr>
        <xdr:cNvPr id="6" name="Obraz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6726556" y="3884295"/>
          <a:ext cx="7246620" cy="3339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289560</xdr:colOff>
      <xdr:row>13</xdr:row>
      <xdr:rowOff>13574</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541645" y="435230"/>
          <a:ext cx="2497455" cy="196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350520</xdr:colOff>
      <xdr:row>12</xdr:row>
      <xdr:rowOff>112634</xdr:rowOff>
    </xdr:to>
    <xdr:pic>
      <xdr:nvPicPr>
        <xdr:cNvPr id="2" name="Obraz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541645" y="435230"/>
          <a:ext cx="2558415" cy="18795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350520</xdr:colOff>
      <xdr:row>12</xdr:row>
      <xdr:rowOff>112634</xdr:rowOff>
    </xdr:to>
    <xdr:pic>
      <xdr:nvPicPr>
        <xdr:cNvPr id="3" name="Obraz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541645" y="435230"/>
          <a:ext cx="2619375" cy="18033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411480</xdr:colOff>
      <xdr:row>12</xdr:row>
      <xdr:rowOff>36434</xdr:rowOff>
    </xdr:to>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541645" y="435230"/>
          <a:ext cx="2619375" cy="18033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336178</xdr:colOff>
      <xdr:row>213</xdr:row>
      <xdr:rowOff>313767</xdr:rowOff>
    </xdr:from>
    <xdr:to>
      <xdr:col>3</xdr:col>
      <xdr:colOff>582707</xdr:colOff>
      <xdr:row>213</xdr:row>
      <xdr:rowOff>582706</xdr:rowOff>
    </xdr:to>
    <xdr:sp macro="" textlink="">
      <xdr:nvSpPr>
        <xdr:cNvPr id="15" name="pole tekstowe 14">
          <a:extLst>
            <a:ext uri="{FF2B5EF4-FFF2-40B4-BE49-F238E27FC236}">
              <a16:creationId xmlns:a16="http://schemas.microsoft.com/office/drawing/2014/main" id="{00000000-0008-0000-0500-00000F000000}"/>
            </a:ext>
          </a:extLst>
        </xdr:cNvPr>
        <xdr:cNvSpPr txBox="1"/>
      </xdr:nvSpPr>
      <xdr:spPr>
        <a:xfrm>
          <a:off x="774328" y="40242567"/>
          <a:ext cx="808504"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38131</xdr:colOff>
      <xdr:row>4</xdr:row>
      <xdr:rowOff>34365</xdr:rowOff>
    </xdr:to>
    <xdr:pic>
      <xdr:nvPicPr>
        <xdr:cNvPr id="102" name="Obraz 101" descr="Znalezione obrazy dla zapytania logo viessmann">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350632"/>
          <a:ext cx="1447832" cy="32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98843</xdr:colOff>
      <xdr:row>3</xdr:row>
      <xdr:rowOff>171833</xdr:rowOff>
    </xdr:to>
    <xdr:pic>
      <xdr:nvPicPr>
        <xdr:cNvPr id="103" name="Grafika 102" descr="Kalendarz dzienny kontur">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298716" y="273468"/>
          <a:ext cx="300042" cy="329088"/>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2" name="Grupa 1">
          <a:extLst>
            <a:ext uri="{FF2B5EF4-FFF2-40B4-BE49-F238E27FC236}">
              <a16:creationId xmlns:a16="http://schemas.microsoft.com/office/drawing/2014/main" id="{00000000-0008-0000-0500-000002000000}"/>
            </a:ext>
          </a:extLst>
        </xdr:cNvPr>
        <xdr:cNvGrpSpPr>
          <a:grpSpLocks noChangeAspect="1"/>
        </xdr:cNvGrpSpPr>
      </xdr:nvGrpSpPr>
      <xdr:grpSpPr>
        <a:xfrm>
          <a:off x="852690" y="4274757"/>
          <a:ext cx="2114773" cy="1514539"/>
          <a:chOff x="544927" y="3922680"/>
          <a:chExt cx="1930930" cy="1200668"/>
        </a:xfrm>
      </xdr:grpSpPr>
      <xdr:cxnSp macro="">
        <xdr:nvCxnSpPr>
          <xdr:cNvPr id="139" name="Łącznik prosty 138">
            <a:extLst>
              <a:ext uri="{FF2B5EF4-FFF2-40B4-BE49-F238E27FC236}">
                <a16:creationId xmlns:a16="http://schemas.microsoft.com/office/drawing/2014/main" id="{00000000-0008-0000-0500-00008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05" name="Grupa 104">
            <a:extLst>
              <a:ext uri="{FF2B5EF4-FFF2-40B4-BE49-F238E27FC236}">
                <a16:creationId xmlns:a16="http://schemas.microsoft.com/office/drawing/2014/main" id="{00000000-0008-0000-0500-000069000000}"/>
              </a:ext>
            </a:extLst>
          </xdr:cNvPr>
          <xdr:cNvGrpSpPr>
            <a:grpSpLocks noChangeAspect="1"/>
          </xdr:cNvGrpSpPr>
        </xdr:nvGrpSpPr>
        <xdr:grpSpPr>
          <a:xfrm>
            <a:off x="544927" y="3922680"/>
            <a:ext cx="1924258" cy="1200668"/>
            <a:chOff x="6448642" y="3073956"/>
            <a:chExt cx="2854378" cy="2197628"/>
          </a:xfrm>
        </xdr:grpSpPr>
        <xdr:sp macro="" textlink="">
          <xdr:nvSpPr>
            <xdr:cNvPr id="115" name="Dowolny kształt: kształt 114">
              <a:extLst>
                <a:ext uri="{FF2B5EF4-FFF2-40B4-BE49-F238E27FC236}">
                  <a16:creationId xmlns:a16="http://schemas.microsoft.com/office/drawing/2014/main" id="{00000000-0008-0000-0500-000073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500-000074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7" name="Dowolny kształt: kształt 116">
              <a:extLst>
                <a:ext uri="{FF2B5EF4-FFF2-40B4-BE49-F238E27FC236}">
                  <a16:creationId xmlns:a16="http://schemas.microsoft.com/office/drawing/2014/main" id="{00000000-0008-0000-0500-000075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8" name="Dowolny kształt: kształt 117">
              <a:extLst>
                <a:ext uri="{FF2B5EF4-FFF2-40B4-BE49-F238E27FC236}">
                  <a16:creationId xmlns:a16="http://schemas.microsoft.com/office/drawing/2014/main" id="{00000000-0008-0000-0500-000076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23" name="Łącznik prosty 122">
              <a:extLst>
                <a:ext uri="{FF2B5EF4-FFF2-40B4-BE49-F238E27FC236}">
                  <a16:creationId xmlns:a16="http://schemas.microsoft.com/office/drawing/2014/main" id="{00000000-0008-0000-0500-00007B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25" name="Łącznik prosty 124">
              <a:extLst>
                <a:ext uri="{FF2B5EF4-FFF2-40B4-BE49-F238E27FC236}">
                  <a16:creationId xmlns:a16="http://schemas.microsoft.com/office/drawing/2014/main" id="{00000000-0008-0000-0500-00007D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28" name="Łącznik prosty 127">
              <a:extLst>
                <a:ext uri="{FF2B5EF4-FFF2-40B4-BE49-F238E27FC236}">
                  <a16:creationId xmlns:a16="http://schemas.microsoft.com/office/drawing/2014/main" id="{00000000-0008-0000-0500-000080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30" name="Łącznik prosty 129">
              <a:extLst>
                <a:ext uri="{FF2B5EF4-FFF2-40B4-BE49-F238E27FC236}">
                  <a16:creationId xmlns:a16="http://schemas.microsoft.com/office/drawing/2014/main" id="{00000000-0008-0000-0500-000082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31" name="Łącznik prosty 130">
              <a:extLst>
                <a:ext uri="{FF2B5EF4-FFF2-40B4-BE49-F238E27FC236}">
                  <a16:creationId xmlns:a16="http://schemas.microsoft.com/office/drawing/2014/main" id="{00000000-0008-0000-0500-000083000000}"/>
                </a:ext>
              </a:extLst>
            </xdr:cNvPr>
            <xdr:cNvCxnSpPr>
              <a:endCxn id="11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3" name="Łącznik prosty 132">
              <a:extLst>
                <a:ext uri="{FF2B5EF4-FFF2-40B4-BE49-F238E27FC236}">
                  <a16:creationId xmlns:a16="http://schemas.microsoft.com/office/drawing/2014/main" id="{00000000-0008-0000-0500-000085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4" name="Łącznik prosty 133">
              <a:extLst>
                <a:ext uri="{FF2B5EF4-FFF2-40B4-BE49-F238E27FC236}">
                  <a16:creationId xmlns:a16="http://schemas.microsoft.com/office/drawing/2014/main" id="{00000000-0008-0000-0500-000086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7" name="Łącznik prosty 136">
              <a:extLst>
                <a:ext uri="{FF2B5EF4-FFF2-40B4-BE49-F238E27FC236}">
                  <a16:creationId xmlns:a16="http://schemas.microsoft.com/office/drawing/2014/main" id="{00000000-0008-0000-0500-000089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067" name="Grupa 2066">
          <a:extLst>
            <a:ext uri="{FF2B5EF4-FFF2-40B4-BE49-F238E27FC236}">
              <a16:creationId xmlns:a16="http://schemas.microsoft.com/office/drawing/2014/main" id="{00000000-0008-0000-0500-000013080000}"/>
            </a:ext>
          </a:extLst>
        </xdr:cNvPr>
        <xdr:cNvGrpSpPr>
          <a:grpSpLocks noChangeAspect="1"/>
        </xdr:cNvGrpSpPr>
      </xdr:nvGrpSpPr>
      <xdr:grpSpPr>
        <a:xfrm>
          <a:off x="2097030" y="9912452"/>
          <a:ext cx="947282" cy="507422"/>
          <a:chOff x="323272" y="8994250"/>
          <a:chExt cx="3876011" cy="2224628"/>
        </a:xfrm>
      </xdr:grpSpPr>
      <xdr:sp macro="" textlink="">
        <xdr:nvSpPr>
          <xdr:cNvPr id="60" name="Prostokąt 59">
            <a:extLst>
              <a:ext uri="{FF2B5EF4-FFF2-40B4-BE49-F238E27FC236}">
                <a16:creationId xmlns:a16="http://schemas.microsoft.com/office/drawing/2014/main" id="{00000000-0008-0000-0500-00003C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48" name="Łącznik prosty 2047">
            <a:extLst>
              <a:ext uri="{FF2B5EF4-FFF2-40B4-BE49-F238E27FC236}">
                <a16:creationId xmlns:a16="http://schemas.microsoft.com/office/drawing/2014/main" id="{00000000-0008-0000-0500-000000080000}"/>
              </a:ext>
            </a:extLst>
          </xdr:cNvPr>
          <xdr:cNvCxnSpPr>
            <a:stCxn id="60" idx="0"/>
            <a:endCxn id="60"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Łącznik prosty 194">
            <a:extLst>
              <a:ext uri="{FF2B5EF4-FFF2-40B4-BE49-F238E27FC236}">
                <a16:creationId xmlns:a16="http://schemas.microsoft.com/office/drawing/2014/main" id="{00000000-0008-0000-0500-0000C3000000}"/>
              </a:ext>
            </a:extLst>
          </xdr:cNvPr>
          <xdr:cNvCxnSpPr>
            <a:stCxn id="60" idx="1"/>
            <a:endCxn id="60"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98" name="Prostokąt 197">
            <a:extLst>
              <a:ext uri="{FF2B5EF4-FFF2-40B4-BE49-F238E27FC236}">
                <a16:creationId xmlns:a16="http://schemas.microsoft.com/office/drawing/2014/main" id="{00000000-0008-0000-0500-0000C6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9" name="Łącznik prosty 198">
            <a:extLst>
              <a:ext uri="{FF2B5EF4-FFF2-40B4-BE49-F238E27FC236}">
                <a16:creationId xmlns:a16="http://schemas.microsoft.com/office/drawing/2014/main" id="{00000000-0008-0000-0500-0000C7000000}"/>
              </a:ext>
            </a:extLst>
          </xdr:cNvPr>
          <xdr:cNvCxnSpPr>
            <a:stCxn id="198" idx="0"/>
            <a:endCxn id="198"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Łącznik prosty 199">
            <a:extLst>
              <a:ext uri="{FF2B5EF4-FFF2-40B4-BE49-F238E27FC236}">
                <a16:creationId xmlns:a16="http://schemas.microsoft.com/office/drawing/2014/main" id="{00000000-0008-0000-0500-0000C8000000}"/>
              </a:ext>
            </a:extLst>
          </xdr:cNvPr>
          <xdr:cNvCxnSpPr>
            <a:stCxn id="198" idx="1"/>
            <a:endCxn id="198"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Prostokąt 202">
            <a:extLst>
              <a:ext uri="{FF2B5EF4-FFF2-40B4-BE49-F238E27FC236}">
                <a16:creationId xmlns:a16="http://schemas.microsoft.com/office/drawing/2014/main" id="{00000000-0008-0000-0500-0000C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4" name="Prostokąt 203">
            <a:extLst>
              <a:ext uri="{FF2B5EF4-FFF2-40B4-BE49-F238E27FC236}">
                <a16:creationId xmlns:a16="http://schemas.microsoft.com/office/drawing/2014/main" id="{00000000-0008-0000-0500-0000C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61" name="Grafika 2060" descr="Kawa kontur">
            <a:extLst>
              <a:ext uri="{FF2B5EF4-FFF2-40B4-BE49-F238E27FC236}">
                <a16:creationId xmlns:a16="http://schemas.microsoft.com/office/drawing/2014/main" id="{00000000-0008-0000-0500-00000D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2066" name="Grafika 2065" descr="Książki na półce kontur">
            <a:extLst>
              <a:ext uri="{FF2B5EF4-FFF2-40B4-BE49-F238E27FC236}">
                <a16:creationId xmlns:a16="http://schemas.microsoft.com/office/drawing/2014/main" id="{00000000-0008-0000-0500-0000120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274" name="Grupa 273">
          <a:extLst>
            <a:ext uri="{FF2B5EF4-FFF2-40B4-BE49-F238E27FC236}">
              <a16:creationId xmlns:a16="http://schemas.microsoft.com/office/drawing/2014/main" id="{00000000-0008-0000-0500-000012010000}"/>
            </a:ext>
          </a:extLst>
        </xdr:cNvPr>
        <xdr:cNvGrpSpPr>
          <a:grpSpLocks noChangeAspect="1"/>
        </xdr:cNvGrpSpPr>
      </xdr:nvGrpSpPr>
      <xdr:grpSpPr>
        <a:xfrm>
          <a:off x="7703835" y="9917622"/>
          <a:ext cx="934829" cy="518852"/>
          <a:chOff x="323272" y="8994250"/>
          <a:chExt cx="3876011" cy="2224628"/>
        </a:xfrm>
      </xdr:grpSpPr>
      <xdr:sp macro="" textlink="">
        <xdr:nvSpPr>
          <xdr:cNvPr id="275" name="Prostokąt 274">
            <a:extLst>
              <a:ext uri="{FF2B5EF4-FFF2-40B4-BE49-F238E27FC236}">
                <a16:creationId xmlns:a16="http://schemas.microsoft.com/office/drawing/2014/main" id="{00000000-0008-0000-0500-000013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6" name="Łącznik prosty 275">
            <a:extLst>
              <a:ext uri="{FF2B5EF4-FFF2-40B4-BE49-F238E27FC236}">
                <a16:creationId xmlns:a16="http://schemas.microsoft.com/office/drawing/2014/main" id="{00000000-0008-0000-0500-000014010000}"/>
              </a:ext>
            </a:extLst>
          </xdr:cNvPr>
          <xdr:cNvCxnSpPr>
            <a:stCxn id="275" idx="0"/>
            <a:endCxn id="275"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Łącznik prosty 276">
            <a:extLst>
              <a:ext uri="{FF2B5EF4-FFF2-40B4-BE49-F238E27FC236}">
                <a16:creationId xmlns:a16="http://schemas.microsoft.com/office/drawing/2014/main" id="{00000000-0008-0000-0500-000015010000}"/>
              </a:ext>
            </a:extLst>
          </xdr:cNvPr>
          <xdr:cNvCxnSpPr>
            <a:stCxn id="275" idx="1"/>
            <a:endCxn id="275"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8" name="Prostokąt 277">
            <a:extLst>
              <a:ext uri="{FF2B5EF4-FFF2-40B4-BE49-F238E27FC236}">
                <a16:creationId xmlns:a16="http://schemas.microsoft.com/office/drawing/2014/main" id="{00000000-0008-0000-0500-000016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9" name="Łącznik prosty 278">
            <a:extLst>
              <a:ext uri="{FF2B5EF4-FFF2-40B4-BE49-F238E27FC236}">
                <a16:creationId xmlns:a16="http://schemas.microsoft.com/office/drawing/2014/main" id="{00000000-0008-0000-0500-000017010000}"/>
              </a:ext>
            </a:extLst>
          </xdr:cNvPr>
          <xdr:cNvCxnSpPr>
            <a:stCxn id="278" idx="0"/>
            <a:endCxn id="278"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id="{00000000-0008-0000-0500-000018010000}"/>
              </a:ext>
            </a:extLst>
          </xdr:cNvPr>
          <xdr:cNvCxnSpPr>
            <a:stCxn id="278" idx="1"/>
            <a:endCxn id="278"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Prostokąt 280">
            <a:extLst>
              <a:ext uri="{FF2B5EF4-FFF2-40B4-BE49-F238E27FC236}">
                <a16:creationId xmlns:a16="http://schemas.microsoft.com/office/drawing/2014/main" id="{00000000-0008-0000-0500-000019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Prostokąt 281">
            <a:extLst>
              <a:ext uri="{FF2B5EF4-FFF2-40B4-BE49-F238E27FC236}">
                <a16:creationId xmlns:a16="http://schemas.microsoft.com/office/drawing/2014/main" id="{00000000-0008-0000-0500-00001A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3" name="Grafika 282" descr="Kawa kontur">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284" name="Grafika 283" descr="Książki na półce kontur">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292" name="Grupa 291">
          <a:extLst>
            <a:ext uri="{FF2B5EF4-FFF2-40B4-BE49-F238E27FC236}">
              <a16:creationId xmlns:a16="http://schemas.microsoft.com/office/drawing/2014/main" id="{00000000-0008-0000-0500-000024010000}"/>
            </a:ext>
          </a:extLst>
        </xdr:cNvPr>
        <xdr:cNvGrpSpPr>
          <a:grpSpLocks/>
        </xdr:cNvGrpSpPr>
      </xdr:nvGrpSpPr>
      <xdr:grpSpPr>
        <a:xfrm>
          <a:off x="6341683" y="7350438"/>
          <a:ext cx="1015508" cy="709466"/>
          <a:chOff x="4348977" y="9940356"/>
          <a:chExt cx="3121218" cy="2158143"/>
        </a:xfrm>
      </xdr:grpSpPr>
      <xdr:grpSp>
        <xdr:nvGrpSpPr>
          <xdr:cNvPr id="293" name="Grupa 292">
            <a:extLst>
              <a:ext uri="{FF2B5EF4-FFF2-40B4-BE49-F238E27FC236}">
                <a16:creationId xmlns:a16="http://schemas.microsoft.com/office/drawing/2014/main" id="{00000000-0008-0000-0500-000025010000}"/>
              </a:ext>
            </a:extLst>
          </xdr:cNvPr>
          <xdr:cNvGrpSpPr>
            <a:grpSpLocks noChangeAspect="1"/>
          </xdr:cNvGrpSpPr>
        </xdr:nvGrpSpPr>
        <xdr:grpSpPr>
          <a:xfrm>
            <a:off x="4350882" y="9936546"/>
            <a:ext cx="3115503" cy="2158143"/>
            <a:chOff x="4257897" y="8674138"/>
            <a:chExt cx="3124472" cy="2115730"/>
          </a:xfrm>
        </xdr:grpSpPr>
        <xdr:sp macro="" textlink="">
          <xdr:nvSpPr>
            <xdr:cNvPr id="296" name="Dowolny kształt: kształt 295">
              <a:extLst>
                <a:ext uri="{FF2B5EF4-FFF2-40B4-BE49-F238E27FC236}">
                  <a16:creationId xmlns:a16="http://schemas.microsoft.com/office/drawing/2014/main" id="{00000000-0008-0000-0500-000028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97" name="Grupa 296">
              <a:extLst>
                <a:ext uri="{FF2B5EF4-FFF2-40B4-BE49-F238E27FC236}">
                  <a16:creationId xmlns:a16="http://schemas.microsoft.com/office/drawing/2014/main" id="{00000000-0008-0000-0500-000029010000}"/>
                </a:ext>
              </a:extLst>
            </xdr:cNvPr>
            <xdr:cNvGrpSpPr/>
          </xdr:nvGrpSpPr>
          <xdr:grpSpPr>
            <a:xfrm>
              <a:off x="4257897" y="8674138"/>
              <a:ext cx="3124472" cy="2115730"/>
              <a:chOff x="3670368" y="7366583"/>
              <a:chExt cx="3042579" cy="2220784"/>
            </a:xfrm>
          </xdr:grpSpPr>
          <xdr:grpSp>
            <xdr:nvGrpSpPr>
              <xdr:cNvPr id="299" name="Grupa 298">
                <a:extLst>
                  <a:ext uri="{FF2B5EF4-FFF2-40B4-BE49-F238E27FC236}">
                    <a16:creationId xmlns:a16="http://schemas.microsoft.com/office/drawing/2014/main" id="{00000000-0008-0000-0500-00002B010000}"/>
                  </a:ext>
                </a:extLst>
              </xdr:cNvPr>
              <xdr:cNvGrpSpPr/>
            </xdr:nvGrpSpPr>
            <xdr:grpSpPr>
              <a:xfrm>
                <a:off x="3670368" y="7366583"/>
                <a:ext cx="3042579" cy="2220784"/>
                <a:chOff x="6496695" y="2979033"/>
                <a:chExt cx="2690840" cy="2215330"/>
              </a:xfrm>
            </xdr:grpSpPr>
            <xdr:sp macro="" textlink="">
              <xdr:nvSpPr>
                <xdr:cNvPr id="302" name="Dowolny kształt: kształt 301">
                  <a:extLst>
                    <a:ext uri="{FF2B5EF4-FFF2-40B4-BE49-F238E27FC236}">
                      <a16:creationId xmlns:a16="http://schemas.microsoft.com/office/drawing/2014/main" id="{00000000-0008-0000-0500-00002E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3" name="Dowolny kształt: kształt 302">
                  <a:extLst>
                    <a:ext uri="{FF2B5EF4-FFF2-40B4-BE49-F238E27FC236}">
                      <a16:creationId xmlns:a16="http://schemas.microsoft.com/office/drawing/2014/main" id="{00000000-0008-0000-0500-00002F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4" name="Dowolny kształt: kształt 303">
                  <a:extLst>
                    <a:ext uri="{FF2B5EF4-FFF2-40B4-BE49-F238E27FC236}">
                      <a16:creationId xmlns:a16="http://schemas.microsoft.com/office/drawing/2014/main" id="{00000000-0008-0000-0500-000030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5" name="Dowolny kształt: kształt 304">
                  <a:extLst>
                    <a:ext uri="{FF2B5EF4-FFF2-40B4-BE49-F238E27FC236}">
                      <a16:creationId xmlns:a16="http://schemas.microsoft.com/office/drawing/2014/main" id="{00000000-0008-0000-0500-000031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06" name="Łącznik prosty 305">
                  <a:extLst>
                    <a:ext uri="{FF2B5EF4-FFF2-40B4-BE49-F238E27FC236}">
                      <a16:creationId xmlns:a16="http://schemas.microsoft.com/office/drawing/2014/main" id="{00000000-0008-0000-0500-000032010000}"/>
                    </a:ext>
                  </a:extLst>
                </xdr:cNvPr>
                <xdr:cNvCxnSpPr>
                  <a:stCxn id="305" idx="3"/>
                  <a:endCxn id="296"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07" name="Łącznik prosty 306">
                  <a:extLst>
                    <a:ext uri="{FF2B5EF4-FFF2-40B4-BE49-F238E27FC236}">
                      <a16:creationId xmlns:a16="http://schemas.microsoft.com/office/drawing/2014/main" id="{00000000-0008-0000-0500-000033010000}"/>
                    </a:ext>
                  </a:extLst>
                </xdr:cNvPr>
                <xdr:cNvCxnSpPr>
                  <a:stCxn id="304" idx="0"/>
                  <a:endCxn id="296"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08" name="Łącznik prosty 307">
                  <a:extLst>
                    <a:ext uri="{FF2B5EF4-FFF2-40B4-BE49-F238E27FC236}">
                      <a16:creationId xmlns:a16="http://schemas.microsoft.com/office/drawing/2014/main" id="{00000000-0008-0000-0500-000034010000}"/>
                    </a:ext>
                  </a:extLst>
                </xdr:cNvPr>
                <xdr:cNvCxnSpPr>
                  <a:stCxn id="296" idx="0"/>
                  <a:endCxn id="302"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00" name="Dowolny kształt: kształt 299">
                <a:extLst>
                  <a:ext uri="{FF2B5EF4-FFF2-40B4-BE49-F238E27FC236}">
                    <a16:creationId xmlns:a16="http://schemas.microsoft.com/office/drawing/2014/main" id="{00000000-0008-0000-0500-00002C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01" name="Łącznik prosty 300">
                <a:extLst>
                  <a:ext uri="{FF2B5EF4-FFF2-40B4-BE49-F238E27FC236}">
                    <a16:creationId xmlns:a16="http://schemas.microsoft.com/office/drawing/2014/main" id="{00000000-0008-0000-0500-00002D01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298" name="Łącznik prosty 297">
              <a:extLst>
                <a:ext uri="{FF2B5EF4-FFF2-40B4-BE49-F238E27FC236}">
                  <a16:creationId xmlns:a16="http://schemas.microsoft.com/office/drawing/2014/main" id="{00000000-0008-0000-0500-00002A010000}"/>
                </a:ext>
              </a:extLst>
            </xdr:cNvPr>
            <xdr:cNvCxnSpPr>
              <a:stCxn id="296" idx="0"/>
              <a:endCxn id="303"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294" name="Dowolny kształt: kształt 293">
            <a:extLst>
              <a:ext uri="{FF2B5EF4-FFF2-40B4-BE49-F238E27FC236}">
                <a16:creationId xmlns:a16="http://schemas.microsoft.com/office/drawing/2014/main" id="{00000000-0008-0000-0500-000026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295" name="Łącznik prosty 294">
            <a:extLst>
              <a:ext uri="{FF2B5EF4-FFF2-40B4-BE49-F238E27FC236}">
                <a16:creationId xmlns:a16="http://schemas.microsoft.com/office/drawing/2014/main" id="{00000000-0008-0000-0500-000027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309" name="Grupa 308">
          <a:extLst>
            <a:ext uri="{FF2B5EF4-FFF2-40B4-BE49-F238E27FC236}">
              <a16:creationId xmlns:a16="http://schemas.microsoft.com/office/drawing/2014/main" id="{00000000-0008-0000-0500-000035010000}"/>
            </a:ext>
          </a:extLst>
        </xdr:cNvPr>
        <xdr:cNvGrpSpPr>
          <a:grpSpLocks noChangeAspect="1"/>
        </xdr:cNvGrpSpPr>
      </xdr:nvGrpSpPr>
      <xdr:grpSpPr>
        <a:xfrm>
          <a:off x="701614" y="7340919"/>
          <a:ext cx="1022203" cy="717407"/>
          <a:chOff x="4348977" y="9940356"/>
          <a:chExt cx="3121218" cy="2158143"/>
        </a:xfrm>
      </xdr:grpSpPr>
      <xdr:grpSp>
        <xdr:nvGrpSpPr>
          <xdr:cNvPr id="310" name="Grupa 309">
            <a:extLst>
              <a:ext uri="{FF2B5EF4-FFF2-40B4-BE49-F238E27FC236}">
                <a16:creationId xmlns:a16="http://schemas.microsoft.com/office/drawing/2014/main" id="{00000000-0008-0000-0500-000036010000}"/>
              </a:ext>
            </a:extLst>
          </xdr:cNvPr>
          <xdr:cNvGrpSpPr>
            <a:grpSpLocks noChangeAspect="1"/>
          </xdr:cNvGrpSpPr>
        </xdr:nvGrpSpPr>
        <xdr:grpSpPr>
          <a:xfrm>
            <a:off x="4350882" y="9936546"/>
            <a:ext cx="3115503" cy="2158143"/>
            <a:chOff x="4257897" y="8674138"/>
            <a:chExt cx="3124472" cy="2115730"/>
          </a:xfrm>
        </xdr:grpSpPr>
        <xdr:sp macro="" textlink="">
          <xdr:nvSpPr>
            <xdr:cNvPr id="313" name="Dowolny kształt: kształt 312">
              <a:extLst>
                <a:ext uri="{FF2B5EF4-FFF2-40B4-BE49-F238E27FC236}">
                  <a16:creationId xmlns:a16="http://schemas.microsoft.com/office/drawing/2014/main" id="{00000000-0008-0000-0500-000039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14" name="Grupa 313">
              <a:extLst>
                <a:ext uri="{FF2B5EF4-FFF2-40B4-BE49-F238E27FC236}">
                  <a16:creationId xmlns:a16="http://schemas.microsoft.com/office/drawing/2014/main" id="{00000000-0008-0000-0500-00003A010000}"/>
                </a:ext>
              </a:extLst>
            </xdr:cNvPr>
            <xdr:cNvGrpSpPr/>
          </xdr:nvGrpSpPr>
          <xdr:grpSpPr>
            <a:xfrm>
              <a:off x="4257897" y="8674138"/>
              <a:ext cx="3124472" cy="2115730"/>
              <a:chOff x="3670368" y="7366583"/>
              <a:chExt cx="3042579" cy="2220784"/>
            </a:xfrm>
          </xdr:grpSpPr>
          <xdr:grpSp>
            <xdr:nvGrpSpPr>
              <xdr:cNvPr id="316" name="Grupa 315">
                <a:extLst>
                  <a:ext uri="{FF2B5EF4-FFF2-40B4-BE49-F238E27FC236}">
                    <a16:creationId xmlns:a16="http://schemas.microsoft.com/office/drawing/2014/main" id="{00000000-0008-0000-0500-00003C010000}"/>
                  </a:ext>
                </a:extLst>
              </xdr:cNvPr>
              <xdr:cNvGrpSpPr/>
            </xdr:nvGrpSpPr>
            <xdr:grpSpPr>
              <a:xfrm>
                <a:off x="3670368" y="7366583"/>
                <a:ext cx="3042579" cy="2220784"/>
                <a:chOff x="6496695" y="2979033"/>
                <a:chExt cx="2690840" cy="2215330"/>
              </a:xfrm>
            </xdr:grpSpPr>
            <xdr:sp macro="" textlink="">
              <xdr:nvSpPr>
                <xdr:cNvPr id="319" name="Dowolny kształt: kształt 318">
                  <a:extLst>
                    <a:ext uri="{FF2B5EF4-FFF2-40B4-BE49-F238E27FC236}">
                      <a16:creationId xmlns:a16="http://schemas.microsoft.com/office/drawing/2014/main" id="{00000000-0008-0000-0500-00003F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20" name="Dowolny kształt: kształt 319">
                  <a:extLst>
                    <a:ext uri="{FF2B5EF4-FFF2-40B4-BE49-F238E27FC236}">
                      <a16:creationId xmlns:a16="http://schemas.microsoft.com/office/drawing/2014/main" id="{00000000-0008-0000-0500-000040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21" name="Dowolny kształt: kształt 320">
                  <a:extLst>
                    <a:ext uri="{FF2B5EF4-FFF2-40B4-BE49-F238E27FC236}">
                      <a16:creationId xmlns:a16="http://schemas.microsoft.com/office/drawing/2014/main" id="{00000000-0008-0000-0500-000041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22" name="Dowolny kształt: kształt 321">
                  <a:extLst>
                    <a:ext uri="{FF2B5EF4-FFF2-40B4-BE49-F238E27FC236}">
                      <a16:creationId xmlns:a16="http://schemas.microsoft.com/office/drawing/2014/main" id="{00000000-0008-0000-0500-000042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23" name="Łącznik prosty 322">
                  <a:extLst>
                    <a:ext uri="{FF2B5EF4-FFF2-40B4-BE49-F238E27FC236}">
                      <a16:creationId xmlns:a16="http://schemas.microsoft.com/office/drawing/2014/main" id="{00000000-0008-0000-0500-000043010000}"/>
                    </a:ext>
                  </a:extLst>
                </xdr:cNvPr>
                <xdr:cNvCxnSpPr>
                  <a:stCxn id="322" idx="3"/>
                  <a:endCxn id="313"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24" name="Łącznik prosty 323">
                  <a:extLst>
                    <a:ext uri="{FF2B5EF4-FFF2-40B4-BE49-F238E27FC236}">
                      <a16:creationId xmlns:a16="http://schemas.microsoft.com/office/drawing/2014/main" id="{00000000-0008-0000-0500-000044010000}"/>
                    </a:ext>
                  </a:extLst>
                </xdr:cNvPr>
                <xdr:cNvCxnSpPr>
                  <a:stCxn id="321" idx="0"/>
                  <a:endCxn id="313"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25" name="Łącznik prosty 324">
                  <a:extLst>
                    <a:ext uri="{FF2B5EF4-FFF2-40B4-BE49-F238E27FC236}">
                      <a16:creationId xmlns:a16="http://schemas.microsoft.com/office/drawing/2014/main" id="{00000000-0008-0000-0500-000045010000}"/>
                    </a:ext>
                  </a:extLst>
                </xdr:cNvPr>
                <xdr:cNvCxnSpPr>
                  <a:stCxn id="313" idx="0"/>
                  <a:endCxn id="319"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17" name="Dowolny kształt: kształt 316">
                <a:extLst>
                  <a:ext uri="{FF2B5EF4-FFF2-40B4-BE49-F238E27FC236}">
                    <a16:creationId xmlns:a16="http://schemas.microsoft.com/office/drawing/2014/main" id="{00000000-0008-0000-0500-00003D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18" name="Łącznik prosty 317">
                <a:extLst>
                  <a:ext uri="{FF2B5EF4-FFF2-40B4-BE49-F238E27FC236}">
                    <a16:creationId xmlns:a16="http://schemas.microsoft.com/office/drawing/2014/main" id="{00000000-0008-0000-0500-00003E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15" name="Łącznik prosty 314">
              <a:extLst>
                <a:ext uri="{FF2B5EF4-FFF2-40B4-BE49-F238E27FC236}">
                  <a16:creationId xmlns:a16="http://schemas.microsoft.com/office/drawing/2014/main" id="{00000000-0008-0000-0500-00003B010000}"/>
                </a:ext>
              </a:extLst>
            </xdr:cNvPr>
            <xdr:cNvCxnSpPr>
              <a:stCxn id="313" idx="0"/>
              <a:endCxn id="320"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11" name="Dowolny kształt: kształt 310">
            <a:extLst>
              <a:ext uri="{FF2B5EF4-FFF2-40B4-BE49-F238E27FC236}">
                <a16:creationId xmlns:a16="http://schemas.microsoft.com/office/drawing/2014/main" id="{00000000-0008-0000-0500-000037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12" name="Łącznik prosty 311">
            <a:extLst>
              <a:ext uri="{FF2B5EF4-FFF2-40B4-BE49-F238E27FC236}">
                <a16:creationId xmlns:a16="http://schemas.microsoft.com/office/drawing/2014/main" id="{00000000-0008-0000-0500-000038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335" name="Grupa 334">
          <a:extLst>
            <a:ext uri="{FF2B5EF4-FFF2-40B4-BE49-F238E27FC236}">
              <a16:creationId xmlns:a16="http://schemas.microsoft.com/office/drawing/2014/main" id="{00000000-0008-0000-0500-00004F010000}"/>
            </a:ext>
          </a:extLst>
        </xdr:cNvPr>
        <xdr:cNvGrpSpPr>
          <a:grpSpLocks noChangeAspect="1"/>
        </xdr:cNvGrpSpPr>
      </xdr:nvGrpSpPr>
      <xdr:grpSpPr>
        <a:xfrm>
          <a:off x="2097030" y="14239827"/>
          <a:ext cx="951092" cy="509328"/>
          <a:chOff x="323272" y="8994250"/>
          <a:chExt cx="3876011" cy="2224628"/>
        </a:xfrm>
      </xdr:grpSpPr>
      <xdr:sp macro="" textlink="">
        <xdr:nvSpPr>
          <xdr:cNvPr id="336" name="Prostokąt 335">
            <a:extLst>
              <a:ext uri="{FF2B5EF4-FFF2-40B4-BE49-F238E27FC236}">
                <a16:creationId xmlns:a16="http://schemas.microsoft.com/office/drawing/2014/main" id="{00000000-0008-0000-0500-000050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7" name="Łącznik prosty 336">
            <a:extLst>
              <a:ext uri="{FF2B5EF4-FFF2-40B4-BE49-F238E27FC236}">
                <a16:creationId xmlns:a16="http://schemas.microsoft.com/office/drawing/2014/main" id="{00000000-0008-0000-0500-000051010000}"/>
              </a:ext>
            </a:extLst>
          </xdr:cNvPr>
          <xdr:cNvCxnSpPr>
            <a:stCxn id="336" idx="0"/>
            <a:endCxn id="33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8" name="Łącznik prosty 337">
            <a:extLst>
              <a:ext uri="{FF2B5EF4-FFF2-40B4-BE49-F238E27FC236}">
                <a16:creationId xmlns:a16="http://schemas.microsoft.com/office/drawing/2014/main" id="{00000000-0008-0000-0500-000052010000}"/>
              </a:ext>
            </a:extLst>
          </xdr:cNvPr>
          <xdr:cNvCxnSpPr>
            <a:stCxn id="336" idx="1"/>
            <a:endCxn id="33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9" name="Prostokąt 338">
            <a:extLst>
              <a:ext uri="{FF2B5EF4-FFF2-40B4-BE49-F238E27FC236}">
                <a16:creationId xmlns:a16="http://schemas.microsoft.com/office/drawing/2014/main" id="{00000000-0008-0000-0500-000053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0" name="Łącznik prosty 339">
            <a:extLst>
              <a:ext uri="{FF2B5EF4-FFF2-40B4-BE49-F238E27FC236}">
                <a16:creationId xmlns:a16="http://schemas.microsoft.com/office/drawing/2014/main" id="{00000000-0008-0000-0500-000054010000}"/>
              </a:ext>
            </a:extLst>
          </xdr:cNvPr>
          <xdr:cNvCxnSpPr>
            <a:stCxn id="339" idx="0"/>
            <a:endCxn id="33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Łącznik prosty 340">
            <a:extLst>
              <a:ext uri="{FF2B5EF4-FFF2-40B4-BE49-F238E27FC236}">
                <a16:creationId xmlns:a16="http://schemas.microsoft.com/office/drawing/2014/main" id="{00000000-0008-0000-0500-000055010000}"/>
              </a:ext>
            </a:extLst>
          </xdr:cNvPr>
          <xdr:cNvCxnSpPr>
            <a:stCxn id="339" idx="1"/>
            <a:endCxn id="33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Prostokąt 341">
            <a:extLst>
              <a:ext uri="{FF2B5EF4-FFF2-40B4-BE49-F238E27FC236}">
                <a16:creationId xmlns:a16="http://schemas.microsoft.com/office/drawing/2014/main" id="{00000000-0008-0000-0500-000056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3" name="Prostokąt 342">
            <a:extLst>
              <a:ext uri="{FF2B5EF4-FFF2-40B4-BE49-F238E27FC236}">
                <a16:creationId xmlns:a16="http://schemas.microsoft.com/office/drawing/2014/main" id="{00000000-0008-0000-0500-000057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4" name="Grafika 343" descr="Kawa kontur">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45" name="Grafika 344" descr="Książki na półce kontur">
            <a:extLst>
              <a:ext uri="{FF2B5EF4-FFF2-40B4-BE49-F238E27FC236}">
                <a16:creationId xmlns:a16="http://schemas.microsoft.com/office/drawing/2014/main" id="{00000000-0008-0000-0500-000059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346" name="Grupa 345">
          <a:extLst>
            <a:ext uri="{FF2B5EF4-FFF2-40B4-BE49-F238E27FC236}">
              <a16:creationId xmlns:a16="http://schemas.microsoft.com/office/drawing/2014/main" id="{00000000-0008-0000-0500-00005A010000}"/>
            </a:ext>
          </a:extLst>
        </xdr:cNvPr>
        <xdr:cNvGrpSpPr>
          <a:grpSpLocks noChangeAspect="1"/>
        </xdr:cNvGrpSpPr>
      </xdr:nvGrpSpPr>
      <xdr:grpSpPr>
        <a:xfrm>
          <a:off x="7707645" y="14246902"/>
          <a:ext cx="934829" cy="515043"/>
          <a:chOff x="323272" y="8994250"/>
          <a:chExt cx="3876011" cy="2224628"/>
        </a:xfrm>
      </xdr:grpSpPr>
      <xdr:sp macro="" textlink="">
        <xdr:nvSpPr>
          <xdr:cNvPr id="347" name="Prostokąt 346">
            <a:extLst>
              <a:ext uri="{FF2B5EF4-FFF2-40B4-BE49-F238E27FC236}">
                <a16:creationId xmlns:a16="http://schemas.microsoft.com/office/drawing/2014/main" id="{00000000-0008-0000-0500-00005B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8" name="Łącznik prosty 347">
            <a:extLst>
              <a:ext uri="{FF2B5EF4-FFF2-40B4-BE49-F238E27FC236}">
                <a16:creationId xmlns:a16="http://schemas.microsoft.com/office/drawing/2014/main" id="{00000000-0008-0000-0500-00005C010000}"/>
              </a:ext>
            </a:extLst>
          </xdr:cNvPr>
          <xdr:cNvCxnSpPr>
            <a:stCxn id="347" idx="0"/>
            <a:endCxn id="34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id="{00000000-0008-0000-0500-00005D010000}"/>
              </a:ext>
            </a:extLst>
          </xdr:cNvPr>
          <xdr:cNvCxnSpPr>
            <a:stCxn id="347" idx="1"/>
            <a:endCxn id="34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0" name="Prostokąt 349">
            <a:extLst>
              <a:ext uri="{FF2B5EF4-FFF2-40B4-BE49-F238E27FC236}">
                <a16:creationId xmlns:a16="http://schemas.microsoft.com/office/drawing/2014/main" id="{00000000-0008-0000-0500-00005E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1" name="Łącznik prosty 350">
            <a:extLst>
              <a:ext uri="{FF2B5EF4-FFF2-40B4-BE49-F238E27FC236}">
                <a16:creationId xmlns:a16="http://schemas.microsoft.com/office/drawing/2014/main" id="{00000000-0008-0000-0500-00005F010000}"/>
              </a:ext>
            </a:extLst>
          </xdr:cNvPr>
          <xdr:cNvCxnSpPr>
            <a:stCxn id="350" idx="0"/>
            <a:endCxn id="35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2" name="Łącznik prosty 351">
            <a:extLst>
              <a:ext uri="{FF2B5EF4-FFF2-40B4-BE49-F238E27FC236}">
                <a16:creationId xmlns:a16="http://schemas.microsoft.com/office/drawing/2014/main" id="{00000000-0008-0000-0500-000060010000}"/>
              </a:ext>
            </a:extLst>
          </xdr:cNvPr>
          <xdr:cNvCxnSpPr>
            <a:stCxn id="350" idx="1"/>
            <a:endCxn id="35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3" name="Prostokąt 352">
            <a:extLst>
              <a:ext uri="{FF2B5EF4-FFF2-40B4-BE49-F238E27FC236}">
                <a16:creationId xmlns:a16="http://schemas.microsoft.com/office/drawing/2014/main" id="{00000000-0008-0000-0500-000061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4" name="Prostokąt 353">
            <a:extLst>
              <a:ext uri="{FF2B5EF4-FFF2-40B4-BE49-F238E27FC236}">
                <a16:creationId xmlns:a16="http://schemas.microsoft.com/office/drawing/2014/main" id="{00000000-0008-0000-0500-000062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5" name="Grafika 354" descr="Kawa kontur">
            <a:extLst>
              <a:ext uri="{FF2B5EF4-FFF2-40B4-BE49-F238E27FC236}">
                <a16:creationId xmlns:a16="http://schemas.microsoft.com/office/drawing/2014/main" id="{00000000-0008-0000-0500-000063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6" name="Grafika 355" descr="Książki na półce kontur">
            <a:extLst>
              <a:ext uri="{FF2B5EF4-FFF2-40B4-BE49-F238E27FC236}">
                <a16:creationId xmlns:a16="http://schemas.microsoft.com/office/drawing/2014/main" id="{00000000-0008-0000-0500-000064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357" name="Grupa 356">
          <a:extLst>
            <a:ext uri="{FF2B5EF4-FFF2-40B4-BE49-F238E27FC236}">
              <a16:creationId xmlns:a16="http://schemas.microsoft.com/office/drawing/2014/main" id="{00000000-0008-0000-0500-000065010000}"/>
            </a:ext>
          </a:extLst>
        </xdr:cNvPr>
        <xdr:cNvGrpSpPr>
          <a:grpSpLocks noChangeAspect="1"/>
        </xdr:cNvGrpSpPr>
      </xdr:nvGrpSpPr>
      <xdr:grpSpPr>
        <a:xfrm>
          <a:off x="6305490" y="11664932"/>
          <a:ext cx="1016861" cy="700497"/>
          <a:chOff x="4348977" y="9940356"/>
          <a:chExt cx="3121218" cy="2158143"/>
        </a:xfrm>
      </xdr:grpSpPr>
      <xdr:grpSp>
        <xdr:nvGrpSpPr>
          <xdr:cNvPr id="358" name="Grupa 357">
            <a:extLst>
              <a:ext uri="{FF2B5EF4-FFF2-40B4-BE49-F238E27FC236}">
                <a16:creationId xmlns:a16="http://schemas.microsoft.com/office/drawing/2014/main" id="{00000000-0008-0000-0500-000066010000}"/>
              </a:ext>
            </a:extLst>
          </xdr:cNvPr>
          <xdr:cNvGrpSpPr>
            <a:grpSpLocks noChangeAspect="1"/>
          </xdr:cNvGrpSpPr>
        </xdr:nvGrpSpPr>
        <xdr:grpSpPr>
          <a:xfrm>
            <a:off x="4350882" y="9936546"/>
            <a:ext cx="3115503" cy="2158143"/>
            <a:chOff x="4257897" y="8674138"/>
            <a:chExt cx="3124472" cy="2115730"/>
          </a:xfrm>
        </xdr:grpSpPr>
        <xdr:sp macro="" textlink="">
          <xdr:nvSpPr>
            <xdr:cNvPr id="361" name="Dowolny kształt: kształt 360">
              <a:extLst>
                <a:ext uri="{FF2B5EF4-FFF2-40B4-BE49-F238E27FC236}">
                  <a16:creationId xmlns:a16="http://schemas.microsoft.com/office/drawing/2014/main" id="{00000000-0008-0000-0500-000069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2" name="Grupa 361">
              <a:extLst>
                <a:ext uri="{FF2B5EF4-FFF2-40B4-BE49-F238E27FC236}">
                  <a16:creationId xmlns:a16="http://schemas.microsoft.com/office/drawing/2014/main" id="{00000000-0008-0000-0500-00006A010000}"/>
                </a:ext>
              </a:extLst>
            </xdr:cNvPr>
            <xdr:cNvGrpSpPr/>
          </xdr:nvGrpSpPr>
          <xdr:grpSpPr>
            <a:xfrm>
              <a:off x="4257897" y="8674138"/>
              <a:ext cx="3124472" cy="2115730"/>
              <a:chOff x="3670368" y="7366583"/>
              <a:chExt cx="3042579" cy="2220784"/>
            </a:xfrm>
          </xdr:grpSpPr>
          <xdr:grpSp>
            <xdr:nvGrpSpPr>
              <xdr:cNvPr id="364" name="Grupa 363">
                <a:extLst>
                  <a:ext uri="{FF2B5EF4-FFF2-40B4-BE49-F238E27FC236}">
                    <a16:creationId xmlns:a16="http://schemas.microsoft.com/office/drawing/2014/main" id="{00000000-0008-0000-0500-00006C010000}"/>
                  </a:ext>
                </a:extLst>
              </xdr:cNvPr>
              <xdr:cNvGrpSpPr/>
            </xdr:nvGrpSpPr>
            <xdr:grpSpPr>
              <a:xfrm>
                <a:off x="3670368" y="7366583"/>
                <a:ext cx="3042579" cy="2220784"/>
                <a:chOff x="6496695" y="2979033"/>
                <a:chExt cx="2690840" cy="2215330"/>
              </a:xfrm>
            </xdr:grpSpPr>
            <xdr:sp macro="" textlink="">
              <xdr:nvSpPr>
                <xdr:cNvPr id="367" name="Dowolny kształt: kształt 366">
                  <a:extLst>
                    <a:ext uri="{FF2B5EF4-FFF2-40B4-BE49-F238E27FC236}">
                      <a16:creationId xmlns:a16="http://schemas.microsoft.com/office/drawing/2014/main" id="{00000000-0008-0000-0500-00006F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68" name="Dowolny kształt: kształt 367">
                  <a:extLst>
                    <a:ext uri="{FF2B5EF4-FFF2-40B4-BE49-F238E27FC236}">
                      <a16:creationId xmlns:a16="http://schemas.microsoft.com/office/drawing/2014/main" id="{00000000-0008-0000-0500-000070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69" name="Dowolny kształt: kształt 368">
                  <a:extLst>
                    <a:ext uri="{FF2B5EF4-FFF2-40B4-BE49-F238E27FC236}">
                      <a16:creationId xmlns:a16="http://schemas.microsoft.com/office/drawing/2014/main" id="{00000000-0008-0000-0500-000071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70" name="Dowolny kształt: kształt 369">
                  <a:extLst>
                    <a:ext uri="{FF2B5EF4-FFF2-40B4-BE49-F238E27FC236}">
                      <a16:creationId xmlns:a16="http://schemas.microsoft.com/office/drawing/2014/main" id="{00000000-0008-0000-0500-000072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371" name="Łącznik prosty 370">
                  <a:extLst>
                    <a:ext uri="{FF2B5EF4-FFF2-40B4-BE49-F238E27FC236}">
                      <a16:creationId xmlns:a16="http://schemas.microsoft.com/office/drawing/2014/main" id="{00000000-0008-0000-0500-000073010000}"/>
                    </a:ext>
                  </a:extLst>
                </xdr:cNvPr>
                <xdr:cNvCxnSpPr>
                  <a:stCxn id="370" idx="3"/>
                  <a:endCxn id="36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72" name="Łącznik prosty 371">
                  <a:extLst>
                    <a:ext uri="{FF2B5EF4-FFF2-40B4-BE49-F238E27FC236}">
                      <a16:creationId xmlns:a16="http://schemas.microsoft.com/office/drawing/2014/main" id="{00000000-0008-0000-0500-000074010000}"/>
                    </a:ext>
                  </a:extLst>
                </xdr:cNvPr>
                <xdr:cNvCxnSpPr>
                  <a:stCxn id="369" idx="0"/>
                  <a:endCxn id="36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73" name="Łącznik prosty 372">
                  <a:extLst>
                    <a:ext uri="{FF2B5EF4-FFF2-40B4-BE49-F238E27FC236}">
                      <a16:creationId xmlns:a16="http://schemas.microsoft.com/office/drawing/2014/main" id="{00000000-0008-0000-0500-000075010000}"/>
                    </a:ext>
                  </a:extLst>
                </xdr:cNvPr>
                <xdr:cNvCxnSpPr>
                  <a:stCxn id="361" idx="0"/>
                  <a:endCxn id="36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65" name="Dowolny kształt: kształt 364">
                <a:extLst>
                  <a:ext uri="{FF2B5EF4-FFF2-40B4-BE49-F238E27FC236}">
                    <a16:creationId xmlns:a16="http://schemas.microsoft.com/office/drawing/2014/main" id="{00000000-0008-0000-0500-00006D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66" name="Łącznik prosty 365">
                <a:extLst>
                  <a:ext uri="{FF2B5EF4-FFF2-40B4-BE49-F238E27FC236}">
                    <a16:creationId xmlns:a16="http://schemas.microsoft.com/office/drawing/2014/main" id="{00000000-0008-0000-0500-00006E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63" name="Łącznik prosty 362">
              <a:extLst>
                <a:ext uri="{FF2B5EF4-FFF2-40B4-BE49-F238E27FC236}">
                  <a16:creationId xmlns:a16="http://schemas.microsoft.com/office/drawing/2014/main" id="{00000000-0008-0000-0500-00006B010000}"/>
                </a:ext>
              </a:extLst>
            </xdr:cNvPr>
            <xdr:cNvCxnSpPr>
              <a:stCxn id="361" idx="0"/>
              <a:endCxn id="36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59" name="Dowolny kształt: kształt 358">
            <a:extLst>
              <a:ext uri="{FF2B5EF4-FFF2-40B4-BE49-F238E27FC236}">
                <a16:creationId xmlns:a16="http://schemas.microsoft.com/office/drawing/2014/main" id="{00000000-0008-0000-0500-000067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60" name="Łącznik prosty 359">
            <a:extLst>
              <a:ext uri="{FF2B5EF4-FFF2-40B4-BE49-F238E27FC236}">
                <a16:creationId xmlns:a16="http://schemas.microsoft.com/office/drawing/2014/main" id="{00000000-0008-0000-0500-00006801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374" name="Grupa 373">
          <a:extLst>
            <a:ext uri="{FF2B5EF4-FFF2-40B4-BE49-F238E27FC236}">
              <a16:creationId xmlns:a16="http://schemas.microsoft.com/office/drawing/2014/main" id="{00000000-0008-0000-0500-000076010000}"/>
            </a:ext>
          </a:extLst>
        </xdr:cNvPr>
        <xdr:cNvGrpSpPr>
          <a:grpSpLocks noChangeAspect="1"/>
        </xdr:cNvGrpSpPr>
      </xdr:nvGrpSpPr>
      <xdr:grpSpPr>
        <a:xfrm>
          <a:off x="699708" y="11647787"/>
          <a:ext cx="1024345" cy="716223"/>
          <a:chOff x="4348977" y="9940356"/>
          <a:chExt cx="3121218" cy="2158143"/>
        </a:xfrm>
      </xdr:grpSpPr>
      <xdr:grpSp>
        <xdr:nvGrpSpPr>
          <xdr:cNvPr id="375" name="Grupa 374">
            <a:extLst>
              <a:ext uri="{FF2B5EF4-FFF2-40B4-BE49-F238E27FC236}">
                <a16:creationId xmlns:a16="http://schemas.microsoft.com/office/drawing/2014/main" id="{00000000-0008-0000-0500-000077010000}"/>
              </a:ext>
            </a:extLst>
          </xdr:cNvPr>
          <xdr:cNvGrpSpPr>
            <a:grpSpLocks noChangeAspect="1"/>
          </xdr:cNvGrpSpPr>
        </xdr:nvGrpSpPr>
        <xdr:grpSpPr>
          <a:xfrm>
            <a:off x="4350882" y="9936546"/>
            <a:ext cx="3115503" cy="2158143"/>
            <a:chOff x="4257897" y="8674138"/>
            <a:chExt cx="3124472" cy="2115730"/>
          </a:xfrm>
        </xdr:grpSpPr>
        <xdr:sp macro="" textlink="">
          <xdr:nvSpPr>
            <xdr:cNvPr id="378" name="Dowolny kształt: kształt 377">
              <a:extLst>
                <a:ext uri="{FF2B5EF4-FFF2-40B4-BE49-F238E27FC236}">
                  <a16:creationId xmlns:a16="http://schemas.microsoft.com/office/drawing/2014/main" id="{00000000-0008-0000-0500-00007A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upa 378">
              <a:extLst>
                <a:ext uri="{FF2B5EF4-FFF2-40B4-BE49-F238E27FC236}">
                  <a16:creationId xmlns:a16="http://schemas.microsoft.com/office/drawing/2014/main" id="{00000000-0008-0000-0500-00007B010000}"/>
                </a:ext>
              </a:extLst>
            </xdr:cNvPr>
            <xdr:cNvGrpSpPr/>
          </xdr:nvGrpSpPr>
          <xdr:grpSpPr>
            <a:xfrm>
              <a:off x="4257897" y="8674138"/>
              <a:ext cx="3124472" cy="2115730"/>
              <a:chOff x="3670368" y="7366583"/>
              <a:chExt cx="3042579" cy="2220784"/>
            </a:xfrm>
          </xdr:grpSpPr>
          <xdr:grpSp>
            <xdr:nvGrpSpPr>
              <xdr:cNvPr id="381" name="Grupa 380">
                <a:extLst>
                  <a:ext uri="{FF2B5EF4-FFF2-40B4-BE49-F238E27FC236}">
                    <a16:creationId xmlns:a16="http://schemas.microsoft.com/office/drawing/2014/main" id="{00000000-0008-0000-0500-00007D010000}"/>
                  </a:ext>
                </a:extLst>
              </xdr:cNvPr>
              <xdr:cNvGrpSpPr/>
            </xdr:nvGrpSpPr>
            <xdr:grpSpPr>
              <a:xfrm>
                <a:off x="3670368" y="7366583"/>
                <a:ext cx="3042579" cy="2220784"/>
                <a:chOff x="6496695" y="2979033"/>
                <a:chExt cx="2690840" cy="2215330"/>
              </a:xfrm>
            </xdr:grpSpPr>
            <xdr:sp macro="" textlink="">
              <xdr:nvSpPr>
                <xdr:cNvPr id="384" name="Dowolny kształt: kształt 383">
                  <a:extLst>
                    <a:ext uri="{FF2B5EF4-FFF2-40B4-BE49-F238E27FC236}">
                      <a16:creationId xmlns:a16="http://schemas.microsoft.com/office/drawing/2014/main" id="{00000000-0008-0000-0500-000080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5" name="Dowolny kształt: kształt 384">
                  <a:extLst>
                    <a:ext uri="{FF2B5EF4-FFF2-40B4-BE49-F238E27FC236}">
                      <a16:creationId xmlns:a16="http://schemas.microsoft.com/office/drawing/2014/main" id="{00000000-0008-0000-0500-000081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6" name="Dowolny kształt: kształt 385">
                  <a:extLst>
                    <a:ext uri="{FF2B5EF4-FFF2-40B4-BE49-F238E27FC236}">
                      <a16:creationId xmlns:a16="http://schemas.microsoft.com/office/drawing/2014/main" id="{00000000-0008-0000-0500-000082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7" name="Dowolny kształt: kształt 386">
                  <a:extLst>
                    <a:ext uri="{FF2B5EF4-FFF2-40B4-BE49-F238E27FC236}">
                      <a16:creationId xmlns:a16="http://schemas.microsoft.com/office/drawing/2014/main" id="{00000000-0008-0000-0500-000083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88" name="Łącznik prosty 387">
                  <a:extLst>
                    <a:ext uri="{FF2B5EF4-FFF2-40B4-BE49-F238E27FC236}">
                      <a16:creationId xmlns:a16="http://schemas.microsoft.com/office/drawing/2014/main" id="{00000000-0008-0000-0500-000084010000}"/>
                    </a:ext>
                  </a:extLst>
                </xdr:cNvPr>
                <xdr:cNvCxnSpPr>
                  <a:stCxn id="387" idx="3"/>
                  <a:endCxn id="37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89" name="Łącznik prosty 388">
                  <a:extLst>
                    <a:ext uri="{FF2B5EF4-FFF2-40B4-BE49-F238E27FC236}">
                      <a16:creationId xmlns:a16="http://schemas.microsoft.com/office/drawing/2014/main" id="{00000000-0008-0000-0500-000085010000}"/>
                    </a:ext>
                  </a:extLst>
                </xdr:cNvPr>
                <xdr:cNvCxnSpPr>
                  <a:stCxn id="386" idx="0"/>
                  <a:endCxn id="37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90" name="Łącznik prosty 389">
                  <a:extLst>
                    <a:ext uri="{FF2B5EF4-FFF2-40B4-BE49-F238E27FC236}">
                      <a16:creationId xmlns:a16="http://schemas.microsoft.com/office/drawing/2014/main" id="{00000000-0008-0000-0500-000086010000}"/>
                    </a:ext>
                  </a:extLst>
                </xdr:cNvPr>
                <xdr:cNvCxnSpPr>
                  <a:stCxn id="378" idx="0"/>
                  <a:endCxn id="38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82" name="Dowolny kształt: kształt 381">
                <a:extLst>
                  <a:ext uri="{FF2B5EF4-FFF2-40B4-BE49-F238E27FC236}">
                    <a16:creationId xmlns:a16="http://schemas.microsoft.com/office/drawing/2014/main" id="{00000000-0008-0000-0500-00007E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83" name="Łącznik prosty 382">
                <a:extLst>
                  <a:ext uri="{FF2B5EF4-FFF2-40B4-BE49-F238E27FC236}">
                    <a16:creationId xmlns:a16="http://schemas.microsoft.com/office/drawing/2014/main" id="{00000000-0008-0000-0500-00007F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80" name="Łącznik prosty 379">
              <a:extLst>
                <a:ext uri="{FF2B5EF4-FFF2-40B4-BE49-F238E27FC236}">
                  <a16:creationId xmlns:a16="http://schemas.microsoft.com/office/drawing/2014/main" id="{00000000-0008-0000-0500-00007C010000}"/>
                </a:ext>
              </a:extLst>
            </xdr:cNvPr>
            <xdr:cNvCxnSpPr>
              <a:stCxn id="378" idx="0"/>
              <a:endCxn id="38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76" name="Dowolny kształt: kształt 375">
            <a:extLst>
              <a:ext uri="{FF2B5EF4-FFF2-40B4-BE49-F238E27FC236}">
                <a16:creationId xmlns:a16="http://schemas.microsoft.com/office/drawing/2014/main" id="{00000000-0008-0000-0500-000078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77" name="Łącznik prosty 376">
            <a:extLst>
              <a:ext uri="{FF2B5EF4-FFF2-40B4-BE49-F238E27FC236}">
                <a16:creationId xmlns:a16="http://schemas.microsoft.com/office/drawing/2014/main" id="{00000000-0008-0000-0500-000079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17850</xdr:rowOff>
    </xdr:to>
    <xdr:pic>
      <xdr:nvPicPr>
        <xdr:cNvPr id="211" name="Grafika 210" descr="Termometr z wypełnieniem pełnym">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3786" y="16205574"/>
          <a:ext cx="337464" cy="359602"/>
        </a:xfrm>
        <a:prstGeom prst="rect">
          <a:avLst/>
        </a:prstGeom>
      </xdr:spPr>
    </xdr:pic>
    <xdr:clientData/>
  </xdr:twoCellAnchor>
  <xdr:twoCellAnchor editAs="oneCell">
    <xdr:from>
      <xdr:col>2</xdr:col>
      <xdr:colOff>83402</xdr:colOff>
      <xdr:row>86</xdr:row>
      <xdr:rowOff>23419</xdr:rowOff>
    </xdr:from>
    <xdr:to>
      <xdr:col>2</xdr:col>
      <xdr:colOff>285998</xdr:colOff>
      <xdr:row>88</xdr:row>
      <xdr:rowOff>22593</xdr:rowOff>
    </xdr:to>
    <xdr:pic>
      <xdr:nvPicPr>
        <xdr:cNvPr id="216" name="Grafika 215" descr="Słońce z wypełnieniem pełnym">
          <a:extLst>
            <a:ext uri="{FF2B5EF4-FFF2-40B4-BE49-F238E27FC236}">
              <a16:creationId xmlns:a16="http://schemas.microsoft.com/office/drawing/2014/main" id="{00000000-0008-0000-0500-0000D8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6414" y="16201980"/>
          <a:ext cx="187356" cy="354604"/>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330" name="Grupa 329">
          <a:extLst>
            <a:ext uri="{FF2B5EF4-FFF2-40B4-BE49-F238E27FC236}">
              <a16:creationId xmlns:a16="http://schemas.microsoft.com/office/drawing/2014/main" id="{00000000-0008-0000-0500-00004A010000}"/>
            </a:ext>
          </a:extLst>
        </xdr:cNvPr>
        <xdr:cNvGrpSpPr/>
      </xdr:nvGrpSpPr>
      <xdr:grpSpPr>
        <a:xfrm>
          <a:off x="7709624" y="18802349"/>
          <a:ext cx="2545888" cy="2302124"/>
          <a:chOff x="9079229" y="18621375"/>
          <a:chExt cx="2177468" cy="1918288"/>
        </a:xfrm>
      </xdr:grpSpPr>
      <xdr:grpSp>
        <xdr:nvGrpSpPr>
          <xdr:cNvPr id="427" name="Grupa 426">
            <a:extLst>
              <a:ext uri="{FF2B5EF4-FFF2-40B4-BE49-F238E27FC236}">
                <a16:creationId xmlns:a16="http://schemas.microsoft.com/office/drawing/2014/main" id="{00000000-0008-0000-0500-0000AB010000}"/>
              </a:ext>
            </a:extLst>
          </xdr:cNvPr>
          <xdr:cNvGrpSpPr>
            <a:grpSpLocks noChangeAspect="1"/>
          </xdr:cNvGrpSpPr>
        </xdr:nvGrpSpPr>
        <xdr:grpSpPr>
          <a:xfrm>
            <a:off x="9079229" y="18960465"/>
            <a:ext cx="2177468" cy="1579198"/>
            <a:chOff x="544926" y="3922680"/>
            <a:chExt cx="1930931" cy="1200668"/>
          </a:xfrm>
        </xdr:grpSpPr>
        <xdr:cxnSp macro="">
          <xdr:nvCxnSpPr>
            <xdr:cNvPr id="428" name="Łącznik prosty 427">
              <a:extLst>
                <a:ext uri="{FF2B5EF4-FFF2-40B4-BE49-F238E27FC236}">
                  <a16:creationId xmlns:a16="http://schemas.microsoft.com/office/drawing/2014/main" id="{00000000-0008-0000-0500-0000AC01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429" name="Grupa 428">
              <a:extLst>
                <a:ext uri="{FF2B5EF4-FFF2-40B4-BE49-F238E27FC236}">
                  <a16:creationId xmlns:a16="http://schemas.microsoft.com/office/drawing/2014/main" id="{00000000-0008-0000-0500-0000AD010000}"/>
                </a:ext>
              </a:extLst>
            </xdr:cNvPr>
            <xdr:cNvGrpSpPr>
              <a:grpSpLocks noChangeAspect="1"/>
            </xdr:cNvGrpSpPr>
          </xdr:nvGrpSpPr>
          <xdr:grpSpPr>
            <a:xfrm>
              <a:off x="544926" y="3922680"/>
              <a:ext cx="1904493" cy="1200668"/>
              <a:chOff x="6448642" y="3073956"/>
              <a:chExt cx="2825060" cy="2197628"/>
            </a:xfrm>
          </xdr:grpSpPr>
          <xdr:sp macro="" textlink="">
            <xdr:nvSpPr>
              <xdr:cNvPr id="430" name="Dowolny kształt: kształt 429">
                <a:extLst>
                  <a:ext uri="{FF2B5EF4-FFF2-40B4-BE49-F238E27FC236}">
                    <a16:creationId xmlns:a16="http://schemas.microsoft.com/office/drawing/2014/main" id="{00000000-0008-0000-0500-0000AE01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1" name="Dowolny kształt: kształt 430">
                <a:extLst>
                  <a:ext uri="{FF2B5EF4-FFF2-40B4-BE49-F238E27FC236}">
                    <a16:creationId xmlns:a16="http://schemas.microsoft.com/office/drawing/2014/main" id="{00000000-0008-0000-0500-0000AF01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2" name="Dowolny kształt: kształt 431">
                <a:extLst>
                  <a:ext uri="{FF2B5EF4-FFF2-40B4-BE49-F238E27FC236}">
                    <a16:creationId xmlns:a16="http://schemas.microsoft.com/office/drawing/2014/main" id="{00000000-0008-0000-0500-0000B001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3" name="Dowolny kształt: kształt 432">
                <a:extLst>
                  <a:ext uri="{FF2B5EF4-FFF2-40B4-BE49-F238E27FC236}">
                    <a16:creationId xmlns:a16="http://schemas.microsoft.com/office/drawing/2014/main" id="{00000000-0008-0000-0500-0000B101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434" name="Łącznik prosty 433">
                <a:extLst>
                  <a:ext uri="{FF2B5EF4-FFF2-40B4-BE49-F238E27FC236}">
                    <a16:creationId xmlns:a16="http://schemas.microsoft.com/office/drawing/2014/main" id="{00000000-0008-0000-0500-0000B201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435" name="Łącznik prosty 434">
                <a:extLst>
                  <a:ext uri="{FF2B5EF4-FFF2-40B4-BE49-F238E27FC236}">
                    <a16:creationId xmlns:a16="http://schemas.microsoft.com/office/drawing/2014/main" id="{00000000-0008-0000-0500-0000B301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436" name="Łącznik prosty 435">
                <a:extLst>
                  <a:ext uri="{FF2B5EF4-FFF2-40B4-BE49-F238E27FC236}">
                    <a16:creationId xmlns:a16="http://schemas.microsoft.com/office/drawing/2014/main" id="{00000000-0008-0000-0500-0000B401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438" name="Łącznik prosty 437">
                <a:extLst>
                  <a:ext uri="{FF2B5EF4-FFF2-40B4-BE49-F238E27FC236}">
                    <a16:creationId xmlns:a16="http://schemas.microsoft.com/office/drawing/2014/main" id="{00000000-0008-0000-0500-0000B6010000}"/>
                  </a:ext>
                </a:extLst>
              </xdr:cNvPr>
              <xdr:cNvCxnSpPr>
                <a:endCxn id="433"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439" name="Łącznik prosty 438">
                <a:extLst>
                  <a:ext uri="{FF2B5EF4-FFF2-40B4-BE49-F238E27FC236}">
                    <a16:creationId xmlns:a16="http://schemas.microsoft.com/office/drawing/2014/main" id="{00000000-0008-0000-0500-0000B701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442" name="Dowolny kształt: kształt 441">
            <a:extLst>
              <a:ext uri="{FF2B5EF4-FFF2-40B4-BE49-F238E27FC236}">
                <a16:creationId xmlns:a16="http://schemas.microsoft.com/office/drawing/2014/main" id="{00000000-0008-0000-0500-0000BA01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443" name="Dowolny kształt: kształt 442">
            <a:extLst>
              <a:ext uri="{FF2B5EF4-FFF2-40B4-BE49-F238E27FC236}">
                <a16:creationId xmlns:a16="http://schemas.microsoft.com/office/drawing/2014/main" id="{00000000-0008-0000-0500-0000BB01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447" name="Grupa 446">
          <a:extLst>
            <a:ext uri="{FF2B5EF4-FFF2-40B4-BE49-F238E27FC236}">
              <a16:creationId xmlns:a16="http://schemas.microsoft.com/office/drawing/2014/main" id="{00000000-0008-0000-0500-0000BF010000}"/>
            </a:ext>
          </a:extLst>
        </xdr:cNvPr>
        <xdr:cNvGrpSpPr>
          <a:grpSpLocks noChangeAspect="1"/>
        </xdr:cNvGrpSpPr>
      </xdr:nvGrpSpPr>
      <xdr:grpSpPr>
        <a:xfrm>
          <a:off x="797243" y="18594483"/>
          <a:ext cx="905300" cy="867893"/>
          <a:chOff x="9220199" y="18621375"/>
          <a:chExt cx="1836421" cy="1794587"/>
        </a:xfrm>
      </xdr:grpSpPr>
      <xdr:grpSp>
        <xdr:nvGrpSpPr>
          <xdr:cNvPr id="454" name="Grupa 453">
            <a:extLst>
              <a:ext uri="{FF2B5EF4-FFF2-40B4-BE49-F238E27FC236}">
                <a16:creationId xmlns:a16="http://schemas.microsoft.com/office/drawing/2014/main" id="{00000000-0008-0000-0500-0000C6010000}"/>
              </a:ext>
            </a:extLst>
          </xdr:cNvPr>
          <xdr:cNvGrpSpPr>
            <a:grpSpLocks noChangeAspect="1"/>
          </xdr:cNvGrpSpPr>
        </xdr:nvGrpSpPr>
        <xdr:grpSpPr>
          <a:xfrm>
            <a:off x="9256327" y="18960465"/>
            <a:ext cx="1774656" cy="1455497"/>
            <a:chOff x="6681599" y="3073956"/>
            <a:chExt cx="2334412" cy="2025484"/>
          </a:xfrm>
        </xdr:grpSpPr>
        <xdr:sp macro="" textlink="">
          <xdr:nvSpPr>
            <xdr:cNvPr id="455" name="Dowolny kształt: kształt 454">
              <a:extLst>
                <a:ext uri="{FF2B5EF4-FFF2-40B4-BE49-F238E27FC236}">
                  <a16:creationId xmlns:a16="http://schemas.microsoft.com/office/drawing/2014/main" id="{00000000-0008-0000-0500-0000C701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6" name="Dowolny kształt: kształt 455">
              <a:extLst>
                <a:ext uri="{FF2B5EF4-FFF2-40B4-BE49-F238E27FC236}">
                  <a16:creationId xmlns:a16="http://schemas.microsoft.com/office/drawing/2014/main" id="{00000000-0008-0000-0500-0000C801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7" name="Dowolny kształt: kształt 456">
              <a:extLst>
                <a:ext uri="{FF2B5EF4-FFF2-40B4-BE49-F238E27FC236}">
                  <a16:creationId xmlns:a16="http://schemas.microsoft.com/office/drawing/2014/main" id="{00000000-0008-0000-0500-0000C901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8" name="Dowolny kształt: kształt 457">
              <a:extLst>
                <a:ext uri="{FF2B5EF4-FFF2-40B4-BE49-F238E27FC236}">
                  <a16:creationId xmlns:a16="http://schemas.microsoft.com/office/drawing/2014/main" id="{00000000-0008-0000-0500-0000CA01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449" name="Dowolny kształt: kształt 448">
            <a:extLst>
              <a:ext uri="{FF2B5EF4-FFF2-40B4-BE49-F238E27FC236}">
                <a16:creationId xmlns:a16="http://schemas.microsoft.com/office/drawing/2014/main" id="{00000000-0008-0000-0500-0000C101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450" name="Dowolny kształt: kształt 449">
            <a:extLst>
              <a:ext uri="{FF2B5EF4-FFF2-40B4-BE49-F238E27FC236}">
                <a16:creationId xmlns:a16="http://schemas.microsoft.com/office/drawing/2014/main" id="{00000000-0008-0000-0500-0000C201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392" name="Dowolny kształt: kształt 391">
          <a:extLst>
            <a:ext uri="{FF2B5EF4-FFF2-40B4-BE49-F238E27FC236}">
              <a16:creationId xmlns:a16="http://schemas.microsoft.com/office/drawing/2014/main" id="{00000000-0008-0000-0500-000088010000}"/>
            </a:ext>
          </a:extLst>
        </xdr:cNvPr>
        <xdr:cNvSpPr/>
      </xdr:nvSpPr>
      <xdr:spPr>
        <a:xfrm>
          <a:off x="1978581" y="20376118"/>
          <a:ext cx="842963"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393" name="Dowolny kształt: kształt 392">
          <a:extLst>
            <a:ext uri="{FF2B5EF4-FFF2-40B4-BE49-F238E27FC236}">
              <a16:creationId xmlns:a16="http://schemas.microsoft.com/office/drawing/2014/main" id="{00000000-0008-0000-0500-000089010000}"/>
            </a:ext>
          </a:extLst>
        </xdr:cNvPr>
        <xdr:cNvSpPr/>
      </xdr:nvSpPr>
      <xdr:spPr>
        <a:xfrm>
          <a:off x="2127647" y="20172759"/>
          <a:ext cx="581025" cy="712946"/>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123</xdr:row>
      <xdr:rowOff>27013</xdr:rowOff>
    </xdr:from>
    <xdr:ext cx="337696" cy="353422"/>
    <xdr:pic>
      <xdr:nvPicPr>
        <xdr:cNvPr id="475" name="Grafika 474" descr="Termometr z wypełnieniem pełnym">
          <a:extLst>
            <a:ext uri="{FF2B5EF4-FFF2-40B4-BE49-F238E27FC236}">
              <a16:creationId xmlns:a16="http://schemas.microsoft.com/office/drawing/2014/main" id="{00000000-0008-0000-0500-0000DB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30384" y="15646108"/>
          <a:ext cx="337696" cy="353422"/>
        </a:xfrm>
        <a:prstGeom prst="rect">
          <a:avLst/>
        </a:prstGeom>
      </xdr:spPr>
    </xdr:pic>
    <xdr:clientData/>
  </xdr:oneCellAnchor>
  <xdr:oneCellAnchor>
    <xdr:from>
      <xdr:col>2</xdr:col>
      <xdr:colOff>83402</xdr:colOff>
      <xdr:row>123</xdr:row>
      <xdr:rowOff>23419</xdr:rowOff>
    </xdr:from>
    <xdr:ext cx="200691" cy="357949"/>
    <xdr:pic>
      <xdr:nvPicPr>
        <xdr:cNvPr id="476" name="Grafika 475" descr="Słońce z wypełnieniem pełnym">
          <a:extLst>
            <a:ext uri="{FF2B5EF4-FFF2-40B4-BE49-F238E27FC236}">
              <a16:creationId xmlns:a16="http://schemas.microsoft.com/office/drawing/2014/main" id="{00000000-0008-0000-0500-0000DC01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rcRect l="46542"/>
        <a:stretch/>
      </xdr:blipFill>
      <xdr:spPr>
        <a:xfrm rot="10800000">
          <a:off x="771107" y="1564060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394" name="Dowolny kształt: kształt 393">
          <a:extLst>
            <a:ext uri="{FF2B5EF4-FFF2-40B4-BE49-F238E27FC236}">
              <a16:creationId xmlns:a16="http://schemas.microsoft.com/office/drawing/2014/main" id="{00000000-0008-0000-0500-00008A010000}"/>
            </a:ext>
          </a:extLst>
        </xdr:cNvPr>
        <xdr:cNvSpPr/>
      </xdr:nvSpPr>
      <xdr:spPr>
        <a:xfrm rot="240640">
          <a:off x="8663464" y="19577446"/>
          <a:ext cx="436959" cy="434816"/>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400" name="Dowolny kształt: kształt 399">
          <a:extLst>
            <a:ext uri="{FF2B5EF4-FFF2-40B4-BE49-F238E27FC236}">
              <a16:creationId xmlns:a16="http://schemas.microsoft.com/office/drawing/2014/main" id="{00000000-0008-0000-0500-000090010000}"/>
            </a:ext>
          </a:extLst>
        </xdr:cNvPr>
        <xdr:cNvSpPr/>
      </xdr:nvSpPr>
      <xdr:spPr>
        <a:xfrm rot="240640">
          <a:off x="8645775" y="19672697"/>
          <a:ext cx="505914" cy="243160"/>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146</xdr:row>
      <xdr:rowOff>27013</xdr:rowOff>
    </xdr:from>
    <xdr:ext cx="337696" cy="353422"/>
    <xdr:pic>
      <xdr:nvPicPr>
        <xdr:cNvPr id="483" name="Grafika 482" descr="Termometr z wypełnieniem pełnym">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28652" y="22079813"/>
          <a:ext cx="337696" cy="353422"/>
        </a:xfrm>
        <a:prstGeom prst="rect">
          <a:avLst/>
        </a:prstGeom>
      </xdr:spPr>
    </xdr:pic>
    <xdr:clientData/>
  </xdr:oneCellAnchor>
  <xdr:oneCellAnchor>
    <xdr:from>
      <xdr:col>2</xdr:col>
      <xdr:colOff>83402</xdr:colOff>
      <xdr:row>146</xdr:row>
      <xdr:rowOff>23419</xdr:rowOff>
    </xdr:from>
    <xdr:ext cx="200691" cy="357949"/>
    <xdr:pic>
      <xdr:nvPicPr>
        <xdr:cNvPr id="484" name="Grafika 483" descr="Słońce z wypełnieniem pełnym">
          <a:extLst>
            <a:ext uri="{FF2B5EF4-FFF2-40B4-BE49-F238E27FC236}">
              <a16:creationId xmlns:a16="http://schemas.microsoft.com/office/drawing/2014/main" id="{00000000-0008-0000-0500-0000E401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rcRect l="46542"/>
        <a:stretch/>
      </xdr:blipFill>
      <xdr:spPr>
        <a:xfrm rot="10800000">
          <a:off x="769375" y="22074314"/>
          <a:ext cx="200691" cy="357949"/>
        </a:xfrm>
        <a:prstGeom prst="rect">
          <a:avLst/>
        </a:prstGeom>
      </xdr:spPr>
    </xdr:pic>
    <xdr:clientData/>
  </xdr:oneCellAnchor>
  <xdr:oneCellAnchor>
    <xdr:from>
      <xdr:col>2</xdr:col>
      <xdr:colOff>240774</xdr:colOff>
      <xdr:row>164</xdr:row>
      <xdr:rowOff>27013</xdr:rowOff>
    </xdr:from>
    <xdr:ext cx="337696" cy="353422"/>
    <xdr:pic>
      <xdr:nvPicPr>
        <xdr:cNvPr id="487" name="Grafika 486" descr="Termometr z wypełnieniem pełnym">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32041" y="27506804"/>
          <a:ext cx="337696" cy="353422"/>
        </a:xfrm>
        <a:prstGeom prst="rect">
          <a:avLst/>
        </a:prstGeom>
      </xdr:spPr>
    </xdr:pic>
    <xdr:clientData/>
  </xdr:oneCellAnchor>
  <xdr:twoCellAnchor editAs="oneCell">
    <xdr:from>
      <xdr:col>2</xdr:col>
      <xdr:colOff>24847</xdr:colOff>
      <xdr:row>163</xdr:row>
      <xdr:rowOff>157370</xdr:rowOff>
    </xdr:from>
    <xdr:to>
      <xdr:col>2</xdr:col>
      <xdr:colOff>289346</xdr:colOff>
      <xdr:row>166</xdr:row>
      <xdr:rowOff>55925</xdr:rowOff>
    </xdr:to>
    <xdr:pic>
      <xdr:nvPicPr>
        <xdr:cNvPr id="492" name="Grafika 491" descr="Płatek śniegu kontur">
          <a:extLst>
            <a:ext uri="{FF2B5EF4-FFF2-40B4-BE49-F238E27FC236}">
              <a16:creationId xmlns:a16="http://schemas.microsoft.com/office/drawing/2014/main" id="{00000000-0008-0000-0500-0000EC01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r="48622"/>
        <a:stretch/>
      </xdr:blipFill>
      <xdr:spPr>
        <a:xfrm>
          <a:off x="712304" y="31126044"/>
          <a:ext cx="249894" cy="479580"/>
        </a:xfrm>
        <a:prstGeom prst="rect">
          <a:avLst/>
        </a:prstGeom>
      </xdr:spPr>
    </xdr:pic>
    <xdr:clientData/>
  </xdr:twoCellAnchor>
  <xdr:twoCellAnchor>
    <xdr:from>
      <xdr:col>1</xdr:col>
      <xdr:colOff>607695</xdr:colOff>
      <xdr:row>178</xdr:row>
      <xdr:rowOff>1905</xdr:rowOff>
    </xdr:from>
    <xdr:to>
      <xdr:col>5</xdr:col>
      <xdr:colOff>253365</xdr:colOff>
      <xdr:row>185</xdr:row>
      <xdr:rowOff>91759</xdr:rowOff>
    </xdr:to>
    <xdr:grpSp>
      <xdr:nvGrpSpPr>
        <xdr:cNvPr id="423" name="Grupa 422">
          <a:extLst>
            <a:ext uri="{FF2B5EF4-FFF2-40B4-BE49-F238E27FC236}">
              <a16:creationId xmlns:a16="http://schemas.microsoft.com/office/drawing/2014/main" id="{00000000-0008-0000-0500-0000A7010000}"/>
            </a:ext>
          </a:extLst>
        </xdr:cNvPr>
        <xdr:cNvGrpSpPr>
          <a:grpSpLocks noChangeAspect="1"/>
        </xdr:cNvGrpSpPr>
      </xdr:nvGrpSpPr>
      <xdr:grpSpPr>
        <a:xfrm>
          <a:off x="686136" y="32969611"/>
          <a:ext cx="1658919" cy="1427164"/>
          <a:chOff x="3017520" y="33196530"/>
          <a:chExt cx="1664970" cy="1423354"/>
        </a:xfrm>
      </xdr:grpSpPr>
      <xdr:pic>
        <xdr:nvPicPr>
          <xdr:cNvPr id="327" name="Grafika 326" descr="Kanapa kontur">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71700" y="33945045"/>
            <a:ext cx="674520" cy="674839"/>
          </a:xfrm>
          <a:prstGeom prst="rect">
            <a:avLst/>
          </a:prstGeom>
        </xdr:spPr>
      </xdr:pic>
      <xdr:pic>
        <xdr:nvPicPr>
          <xdr:cNvPr id="404" name="Grafika 403" descr="Lampa kontur">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882391" y="33670875"/>
            <a:ext cx="610190" cy="596265"/>
          </a:xfrm>
          <a:prstGeom prst="rect">
            <a:avLst/>
          </a:prstGeom>
        </xdr:spPr>
      </xdr:pic>
      <xdr:cxnSp macro="">
        <xdr:nvCxnSpPr>
          <xdr:cNvPr id="412" name="Łącznik prosty 411">
            <a:extLst>
              <a:ext uri="{FF2B5EF4-FFF2-40B4-BE49-F238E27FC236}">
                <a16:creationId xmlns:a16="http://schemas.microsoft.com/office/drawing/2014/main" id="{00000000-0008-0000-0500-00009C01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1" name="Łącznik prosty 500">
            <a:extLst>
              <a:ext uri="{FF2B5EF4-FFF2-40B4-BE49-F238E27FC236}">
                <a16:creationId xmlns:a16="http://schemas.microsoft.com/office/drawing/2014/main" id="{00000000-0008-0000-0500-0000F501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5" name="Łącznik prosty 504">
            <a:extLst>
              <a:ext uri="{FF2B5EF4-FFF2-40B4-BE49-F238E27FC236}">
                <a16:creationId xmlns:a16="http://schemas.microsoft.com/office/drawing/2014/main" id="{00000000-0008-0000-0500-0000F901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0" name="Łącznik prosty 509">
            <a:extLst>
              <a:ext uri="{FF2B5EF4-FFF2-40B4-BE49-F238E27FC236}">
                <a16:creationId xmlns:a16="http://schemas.microsoft.com/office/drawing/2014/main" id="{00000000-0008-0000-0500-0000FE01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1" name="Łącznik prosty 510">
            <a:extLst>
              <a:ext uri="{FF2B5EF4-FFF2-40B4-BE49-F238E27FC236}">
                <a16:creationId xmlns:a16="http://schemas.microsoft.com/office/drawing/2014/main" id="{00000000-0008-0000-0500-0000FF01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174</xdr:row>
      <xdr:rowOff>27013</xdr:rowOff>
    </xdr:from>
    <xdr:ext cx="337696" cy="353422"/>
    <xdr:pic>
      <xdr:nvPicPr>
        <xdr:cNvPr id="516" name="Grafika 515" descr="Termometr z wypełnieniem pełnym">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34194" y="33021613"/>
          <a:ext cx="337696" cy="353422"/>
        </a:xfrm>
        <a:prstGeom prst="rect">
          <a:avLst/>
        </a:prstGeom>
      </xdr:spPr>
    </xdr:pic>
    <xdr:clientData/>
  </xdr:oneCellAnchor>
  <xdr:oneCellAnchor>
    <xdr:from>
      <xdr:col>2</xdr:col>
      <xdr:colOff>17227</xdr:colOff>
      <xdr:row>174</xdr:row>
      <xdr:rowOff>0</xdr:rowOff>
    </xdr:from>
    <xdr:ext cx="265134" cy="471960"/>
    <xdr:pic>
      <xdr:nvPicPr>
        <xdr:cNvPr id="517" name="Grafika 516" descr="Płatek śniegu kontur">
          <a:extLst>
            <a:ext uri="{FF2B5EF4-FFF2-40B4-BE49-F238E27FC236}">
              <a16:creationId xmlns:a16="http://schemas.microsoft.com/office/drawing/2014/main" id="{00000000-0008-0000-0500-00000502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r="48622"/>
        <a:stretch/>
      </xdr:blipFill>
      <xdr:spPr>
        <a:xfrm>
          <a:off x="703027" y="32982425"/>
          <a:ext cx="265134" cy="471960"/>
        </a:xfrm>
        <a:prstGeom prst="rect">
          <a:avLst/>
        </a:prstGeom>
      </xdr:spPr>
    </xdr:pic>
    <xdr:clientData/>
  </xdr:oneCellAnchor>
  <xdr:twoCellAnchor>
    <xdr:from>
      <xdr:col>2</xdr:col>
      <xdr:colOff>76200</xdr:colOff>
      <xdr:row>179</xdr:row>
      <xdr:rowOff>66675</xdr:rowOff>
    </xdr:from>
    <xdr:to>
      <xdr:col>3</xdr:col>
      <xdr:colOff>55245</xdr:colOff>
      <xdr:row>182</xdr:row>
      <xdr:rowOff>1905</xdr:rowOff>
    </xdr:to>
    <xdr:grpSp>
      <xdr:nvGrpSpPr>
        <xdr:cNvPr id="524" name="Grupa 523">
          <a:extLst>
            <a:ext uri="{FF2B5EF4-FFF2-40B4-BE49-F238E27FC236}">
              <a16:creationId xmlns:a16="http://schemas.microsoft.com/office/drawing/2014/main" id="{00000000-0008-0000-0500-00000C020000}"/>
            </a:ext>
          </a:extLst>
        </xdr:cNvPr>
        <xdr:cNvGrpSpPr/>
      </xdr:nvGrpSpPr>
      <xdr:grpSpPr>
        <a:xfrm>
          <a:off x="759759" y="33222976"/>
          <a:ext cx="565561" cy="508635"/>
          <a:chOff x="8511540" y="33160334"/>
          <a:chExt cx="733425" cy="649606"/>
        </a:xfrm>
      </xdr:grpSpPr>
      <xdr:sp macro="" textlink="">
        <xdr:nvSpPr>
          <xdr:cNvPr id="525" name="Prostokąt: zaokrąglone rogi 524">
            <a:extLst>
              <a:ext uri="{FF2B5EF4-FFF2-40B4-BE49-F238E27FC236}">
                <a16:creationId xmlns:a16="http://schemas.microsoft.com/office/drawing/2014/main" id="{00000000-0008-0000-0500-00000D02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6" name="Grafika 525" descr="Wietrznie kontur">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rot="5400000">
            <a:off x="8681086" y="33406080"/>
            <a:ext cx="412432" cy="395287"/>
          </a:xfrm>
          <a:prstGeom prst="rect">
            <a:avLst/>
          </a:prstGeom>
        </xdr:spPr>
      </xdr:pic>
      <xdr:pic>
        <xdr:nvPicPr>
          <xdr:cNvPr id="527" name="Grafika 526" descr="Śnieg kontur">
            <a:extLst>
              <a:ext uri="{FF2B5EF4-FFF2-40B4-BE49-F238E27FC236}">
                <a16:creationId xmlns:a16="http://schemas.microsoft.com/office/drawing/2014/main" id="{00000000-0008-0000-0500-00000F02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rcRect t="57292"/>
          <a:stretch/>
        </xdr:blipFill>
        <xdr:spPr>
          <a:xfrm>
            <a:off x="8656320" y="33211769"/>
            <a:ext cx="459105" cy="1998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6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59086</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44021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95668</xdr:colOff>
      <xdr:row>3</xdr:row>
      <xdr:rowOff>169293</xdr:rowOff>
    </xdr:to>
    <xdr:pic>
      <xdr:nvPicPr>
        <xdr:cNvPr id="9" name="Grafika 8" descr="Kalendarz dzienny kontur">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6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6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6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6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6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6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6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6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6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6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6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6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6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6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6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6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6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6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6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6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6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6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6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6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6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6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6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6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6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6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6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6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6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6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6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6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6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6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6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6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6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6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6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6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6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6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6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6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6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6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6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6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6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6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6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6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6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6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6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6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6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6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6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6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6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6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6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6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6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6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6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6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6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6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6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6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6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6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6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6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6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6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6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6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6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6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6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6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6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6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6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6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6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6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6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6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6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6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6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6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6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6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6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6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6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6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6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6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6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6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6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6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6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6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6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6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6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6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6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20390</xdr:rowOff>
    </xdr:to>
    <xdr:pic>
      <xdr:nvPicPr>
        <xdr:cNvPr id="137" name="Grafika 136" descr="Termometr z wypełnieniem pełnym">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282188</xdr:colOff>
      <xdr:row>88</xdr:row>
      <xdr:rowOff>19418</xdr:rowOff>
    </xdr:to>
    <xdr:pic>
      <xdr:nvPicPr>
        <xdr:cNvPr id="138" name="Grafika 137" descr="Słońce z wypełnieniem pełnym">
          <a:extLst>
            <a:ext uri="{FF2B5EF4-FFF2-40B4-BE49-F238E27FC236}">
              <a16:creationId xmlns:a16="http://schemas.microsoft.com/office/drawing/2014/main" id="{00000000-0008-0000-06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6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6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6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6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6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6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6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6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6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6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6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6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6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6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6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6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6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6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6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6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6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6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6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6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6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6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6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6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6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286171</xdr:colOff>
      <xdr:row>167</xdr:row>
      <xdr:rowOff>92120</xdr:rowOff>
    </xdr:to>
    <xdr:pic>
      <xdr:nvPicPr>
        <xdr:cNvPr id="171" name="Grafika 170" descr="Płatek śniegu kontur">
          <a:extLst>
            <a:ext uri="{FF2B5EF4-FFF2-40B4-BE49-F238E27FC236}">
              <a16:creationId xmlns:a16="http://schemas.microsoft.com/office/drawing/2014/main" id="{00000000-0008-0000-06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47386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600-0000AC000000}"/>
            </a:ext>
          </a:extLst>
        </xdr:cNvPr>
        <xdr:cNvGrpSpPr>
          <a:grpSpLocks noChangeAspect="1"/>
        </xdr:cNvGrpSpPr>
      </xdr:nvGrpSpPr>
      <xdr:grpSpPr>
        <a:xfrm>
          <a:off x="686136" y="33171317"/>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6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6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6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6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6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6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600-0000B6000000}"/>
            </a:ext>
          </a:extLst>
        </xdr:cNvPr>
        <xdr:cNvGrpSpPr/>
      </xdr:nvGrpSpPr>
      <xdr:grpSpPr>
        <a:xfrm>
          <a:off x="759759" y="33424682"/>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6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6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7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91471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47069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95668</xdr:colOff>
      <xdr:row>3</xdr:row>
      <xdr:rowOff>169293</xdr:rowOff>
    </xdr:to>
    <xdr:pic>
      <xdr:nvPicPr>
        <xdr:cNvPr id="9" name="Grafika 8" descr="Kalendarz dzienny kontur">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7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7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7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7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7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7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7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7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7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7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7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7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7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7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7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7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7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7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7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7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7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7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7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7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7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7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7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7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7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7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7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7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7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7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7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7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7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7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7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7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7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7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7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7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7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7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7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7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7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7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7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7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7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7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7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7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7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7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7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7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7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7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7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7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7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7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7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7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7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7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7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7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7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7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7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7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7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7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7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7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7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7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7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7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7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7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7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7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7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7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7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7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7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7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7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7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7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7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7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7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7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7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7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7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7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7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7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7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7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7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7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7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7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7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7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7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7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7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7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20390</xdr:rowOff>
    </xdr:to>
    <xdr:pic>
      <xdr:nvPicPr>
        <xdr:cNvPr id="137" name="Grafika 136" descr="Termometr z wypełnieniem pełnym">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282188</xdr:colOff>
      <xdr:row>88</xdr:row>
      <xdr:rowOff>19418</xdr:rowOff>
    </xdr:to>
    <xdr:pic>
      <xdr:nvPicPr>
        <xdr:cNvPr id="138" name="Grafika 137" descr="Słońce z wypełnieniem pełnym">
          <a:extLst>
            <a:ext uri="{FF2B5EF4-FFF2-40B4-BE49-F238E27FC236}">
              <a16:creationId xmlns:a16="http://schemas.microsoft.com/office/drawing/2014/main" id="{00000000-0008-0000-07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7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7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7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7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7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7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7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7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7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7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7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7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7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7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7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7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7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7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7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7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7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7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7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7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7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7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7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7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7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7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286171</xdr:colOff>
      <xdr:row>167</xdr:row>
      <xdr:rowOff>94025</xdr:rowOff>
    </xdr:to>
    <xdr:pic>
      <xdr:nvPicPr>
        <xdr:cNvPr id="171" name="Grafika 170" descr="Płatek śniegu kontur">
          <a:extLst>
            <a:ext uri="{FF2B5EF4-FFF2-40B4-BE49-F238E27FC236}">
              <a16:creationId xmlns:a16="http://schemas.microsoft.com/office/drawing/2014/main" id="{00000000-0008-0000-07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49672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700-0000AC000000}"/>
            </a:ext>
          </a:extLst>
        </xdr:cNvPr>
        <xdr:cNvGrpSpPr>
          <a:grpSpLocks noChangeAspect="1"/>
        </xdr:cNvGrpSpPr>
      </xdr:nvGrpSpPr>
      <xdr:grpSpPr>
        <a:xfrm>
          <a:off x="686136" y="33204934"/>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7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7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7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7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7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7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7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700-0000B6000000}"/>
            </a:ext>
          </a:extLst>
        </xdr:cNvPr>
        <xdr:cNvGrpSpPr/>
      </xdr:nvGrpSpPr>
      <xdr:grpSpPr>
        <a:xfrm>
          <a:off x="759759" y="33458299"/>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7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7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8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133381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0117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91858</xdr:colOff>
      <xdr:row>3</xdr:row>
      <xdr:rowOff>173103</xdr:rowOff>
    </xdr:to>
    <xdr:pic>
      <xdr:nvPicPr>
        <xdr:cNvPr id="9" name="Grafika 8" descr="Kalendarz dzienny kontur">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8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8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8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8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8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8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8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8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8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8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8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8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8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8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8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8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8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8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8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8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8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8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8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8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8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8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8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8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8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8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8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8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8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8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8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8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8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8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8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8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8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8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8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8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8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8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8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8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8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8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8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8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8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8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8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8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8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8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8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8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8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8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8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8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8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8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8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8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8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8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8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8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8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8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8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8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8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8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8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8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8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8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8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8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8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8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8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8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8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8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8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8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8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8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8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8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8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8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8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8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8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8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8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8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8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8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8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8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8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8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8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8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8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8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8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8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8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8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8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16580</xdr:rowOff>
    </xdr:to>
    <xdr:pic>
      <xdr:nvPicPr>
        <xdr:cNvPr id="137" name="Grafika 136" descr="Termometr z wypełnieniem pełnym">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285998</xdr:colOff>
      <xdr:row>88</xdr:row>
      <xdr:rowOff>15608</xdr:rowOff>
    </xdr:to>
    <xdr:pic>
      <xdr:nvPicPr>
        <xdr:cNvPr id="138" name="Grafika 137" descr="Słońce z wypełnieniem pełnym">
          <a:extLst>
            <a:ext uri="{FF2B5EF4-FFF2-40B4-BE49-F238E27FC236}">
              <a16:creationId xmlns:a16="http://schemas.microsoft.com/office/drawing/2014/main" id="{00000000-0008-0000-08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8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8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8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8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8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8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8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8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8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8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8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8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8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8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8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8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8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8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8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8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8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8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8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8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8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8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8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8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8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282361</xdr:colOff>
      <xdr:row>167</xdr:row>
      <xdr:rowOff>132125</xdr:rowOff>
    </xdr:to>
    <xdr:pic>
      <xdr:nvPicPr>
        <xdr:cNvPr id="171" name="Grafika 170" descr="Płatek śniegu kontur">
          <a:extLst>
            <a:ext uri="{FF2B5EF4-FFF2-40B4-BE49-F238E27FC236}">
              <a16:creationId xmlns:a16="http://schemas.microsoft.com/office/drawing/2014/main" id="{00000000-0008-0000-08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51958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800-0000AC000000}"/>
            </a:ext>
          </a:extLst>
        </xdr:cNvPr>
        <xdr:cNvGrpSpPr>
          <a:grpSpLocks noChangeAspect="1"/>
        </xdr:cNvGrpSpPr>
      </xdr:nvGrpSpPr>
      <xdr:grpSpPr>
        <a:xfrm>
          <a:off x="686136" y="33171317"/>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8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8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8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8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8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8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8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800-0000B6000000}"/>
            </a:ext>
          </a:extLst>
        </xdr:cNvPr>
        <xdr:cNvGrpSpPr/>
      </xdr:nvGrpSpPr>
      <xdr:grpSpPr>
        <a:xfrm>
          <a:off x="759759" y="33424682"/>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8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8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D/Prezentacje/DVD%20dla%20DH/Kalkulatory%20doborowe/18%20Kalkulator%20doborowy%20pomp%20ciep&#322;a%20typu%20Split%2010-20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7-20%20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 obliczeń"/>
      <sheetName val="Obliczenia"/>
      <sheetName val="Dane wejsciowe"/>
      <sheetName val="SCOP Rozwiazanie 1"/>
      <sheetName val="SCOP Rozwiazanie 2"/>
      <sheetName val="rozwiazanie 1"/>
      <sheetName val="rozwiazanie 2"/>
      <sheetName val="dane pomp ciepla"/>
      <sheetName val="Arkusz koszow energii"/>
      <sheetName val="18 Kalkulator doborowy pomp cie"/>
    </sheetNames>
    <sheetDataSet>
      <sheetData sheetId="0"/>
      <sheetData sheetId="1"/>
      <sheetData sheetId="2"/>
      <sheetData sheetId="3"/>
      <sheetData sheetId="4"/>
      <sheetData sheetId="5">
        <row r="133">
          <cell r="B133" t="str">
            <v>Ogrzewanie podłogowe 35/28</v>
          </cell>
        </row>
        <row r="134">
          <cell r="B134" t="str">
            <v>Grzejniki płytowe 45/35</v>
          </cell>
        </row>
        <row r="135">
          <cell r="B135" t="str">
            <v>Grzejniki płytowe 55/45</v>
          </cell>
        </row>
        <row r="136">
          <cell r="B136" t="str">
            <v>Układ mieszany 55/45 i 35/38</v>
          </cell>
        </row>
        <row r="139">
          <cell r="B139" t="str">
            <v>Układ monowalentny</v>
          </cell>
        </row>
        <row r="140">
          <cell r="B140" t="str">
            <v>=&gt; Grzałka elektryczna</v>
          </cell>
        </row>
        <row r="141">
          <cell r="B141" t="str">
            <v>Układ biwalentny</v>
          </cell>
        </row>
        <row r="142">
          <cell r="B142" t="str">
            <v>=&gt; Kocioł gazowy tradycyjny</v>
          </cell>
        </row>
        <row r="143">
          <cell r="B143" t="str">
            <v>=&gt; Kocioł gazowy kondensacyjny</v>
          </cell>
        </row>
        <row r="144">
          <cell r="B144" t="str">
            <v>=&gt; Kocioł na propan tradycyjny</v>
          </cell>
        </row>
        <row r="145">
          <cell r="B145" t="str">
            <v>=&gt; Kocioł na propan kondensacyjny</v>
          </cell>
        </row>
        <row r="146">
          <cell r="B146" t="str">
            <v>=&gt; Kocioł na olej tradycyjny</v>
          </cell>
        </row>
        <row r="147">
          <cell r="B147" t="str">
            <v>=&gt; Kocioł na olej kondensacyjny</v>
          </cell>
        </row>
      </sheetData>
      <sheetData sheetId="6"/>
      <sheetData sheetId="7">
        <row r="3">
          <cell r="M3" t="str">
            <v>100-S ~230 V</v>
          </cell>
        </row>
        <row r="4">
          <cell r="M4" t="str">
            <v>Vitocal 100-S AWB-M-E-AC 101.A04</v>
          </cell>
        </row>
        <row r="5">
          <cell r="M5" t="str">
            <v>Vitocal 100-S AWB-M-E-AC 101.A06</v>
          </cell>
        </row>
        <row r="6">
          <cell r="M6" t="str">
            <v>Vitocal 100-S AWB-M-E-AC 101.A08</v>
          </cell>
        </row>
        <row r="7">
          <cell r="M7" t="str">
            <v>Vitocal 100-S AWB-M-E-AC 101.A12</v>
          </cell>
        </row>
        <row r="8">
          <cell r="M8" t="str">
            <v>Vitocal 100-S AWB-M-E-AC 101.A14</v>
          </cell>
        </row>
        <row r="9">
          <cell r="M9" t="str">
            <v>Vitocal 100-S AWB-M-E-AC 101.A16</v>
          </cell>
        </row>
        <row r="10">
          <cell r="M10" t="str">
            <v>100-S ~400 V</v>
          </cell>
        </row>
        <row r="11">
          <cell r="M11" t="str">
            <v>Vitocal 100-S AWB-E-AC 101.A12</v>
          </cell>
        </row>
        <row r="12">
          <cell r="M12" t="str">
            <v>Vitocal 100-S AWB-E-AC 101.A14</v>
          </cell>
        </row>
        <row r="13">
          <cell r="M13" t="str">
            <v>Vitocal 100-S AWB-E-AC 101.A16</v>
          </cell>
        </row>
        <row r="14">
          <cell r="M14" t="str">
            <v>200-S ~230V</v>
          </cell>
        </row>
        <row r="15">
          <cell r="M15" t="str">
            <v>Vitocal 200-S AWB-M / AWB-M-E-AC 201.D04</v>
          </cell>
        </row>
        <row r="16">
          <cell r="M16" t="str">
            <v>Vitocal 200-S AWB-M / AWB-M-E-AC 201.D06</v>
          </cell>
        </row>
        <row r="17">
          <cell r="M17" t="str">
            <v>Vitocal 200-S AWB-M / AWB-M-E-AC 201.D08</v>
          </cell>
        </row>
        <row r="18">
          <cell r="M18" t="str">
            <v>200-S ~400V</v>
          </cell>
        </row>
        <row r="19">
          <cell r="M19" t="str">
            <v>Vitocal 200-S AWB / AWB-E-AC 201.D10</v>
          </cell>
        </row>
        <row r="20">
          <cell r="M20" t="str">
            <v>Vitocal 200-S AWB / AWB-E-AC 201.D13</v>
          </cell>
        </row>
        <row r="21">
          <cell r="M21" t="str">
            <v>Vitocal 200-S AWB / AWB-E-AC 201.D16</v>
          </cell>
        </row>
      </sheetData>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E08"/>
      <sheetName val="Bilans-E06"/>
      <sheetName val="Bilans-B08"/>
      <sheetName val="Bilans-B06"/>
      <sheetName val="Bilans-B04"/>
      <sheetName val="Bilans-251-A10"/>
      <sheetName val="Bilans-251-A13"/>
      <sheetName val="Bilans-151-A13"/>
      <sheetName val="Bilans-151-A16"/>
      <sheetName val="Bilans-151-A10"/>
      <sheetName val="Bilans-E10"/>
      <sheetName val="251.A10"/>
      <sheetName val="251.A13"/>
      <sheetName val="151.A10"/>
      <sheetName val="151.A13"/>
      <sheetName val="151.A16"/>
      <sheetName val="D16"/>
      <sheetName val="D13"/>
      <sheetName val="D10"/>
      <sheetName val="D08"/>
      <sheetName val="E10"/>
      <sheetName val="E08"/>
      <sheetName val="E06"/>
      <sheetName val="D06"/>
      <sheetName val="D04"/>
      <sheetName val="A16"/>
      <sheetName val="A14"/>
      <sheetName val="A12"/>
      <sheetName val="B08"/>
      <sheetName val="B06"/>
      <sheetName val="B04"/>
    </sheetNames>
    <sheetDataSet>
      <sheetData sheetId="0">
        <row r="70">
          <cell r="AH70" t="str">
            <v>100-S B04</v>
          </cell>
        </row>
        <row r="71">
          <cell r="AH71" t="str">
            <v>100-S B06</v>
          </cell>
        </row>
        <row r="72">
          <cell r="AH72" t="str">
            <v>100-S B08</v>
          </cell>
        </row>
        <row r="73">
          <cell r="AH73" t="str">
            <v>100-S A12</v>
          </cell>
        </row>
        <row r="74">
          <cell r="AH74" t="str">
            <v>100-S A14</v>
          </cell>
        </row>
        <row r="75">
          <cell r="AH75" t="str">
            <v>100-S A16</v>
          </cell>
        </row>
        <row r="76">
          <cell r="AH76" t="str">
            <v>200-S D04</v>
          </cell>
        </row>
        <row r="77">
          <cell r="AH77" t="str">
            <v>200-S D06</v>
          </cell>
        </row>
        <row r="78">
          <cell r="AH78" t="str">
            <v>200-S D08</v>
          </cell>
        </row>
        <row r="79">
          <cell r="AH79" t="str">
            <v>200-S D10</v>
          </cell>
        </row>
        <row r="80">
          <cell r="AH80" t="str">
            <v>200-S D13</v>
          </cell>
        </row>
        <row r="81">
          <cell r="AH81" t="str">
            <v>200-S D16</v>
          </cell>
        </row>
        <row r="82">
          <cell r="AH82" t="str">
            <v>150-A A10</v>
          </cell>
        </row>
        <row r="83">
          <cell r="AH83" t="str">
            <v>150-A A13</v>
          </cell>
        </row>
        <row r="84">
          <cell r="AH84" t="str">
            <v>150-A A16</v>
          </cell>
        </row>
        <row r="85">
          <cell r="AH85" t="str">
            <v>250-A A10</v>
          </cell>
        </row>
        <row r="86">
          <cell r="AH86" t="str">
            <v>250-A A13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2:S134"/>
  <sheetViews>
    <sheetView zoomScale="70" zoomScaleNormal="70" workbookViewId="0">
      <selection activeCell="D123" sqref="D123"/>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24" t="s">
        <v>0</v>
      </c>
      <c r="C2" s="224"/>
      <c r="D2" s="224"/>
      <c r="E2" s="224"/>
      <c r="F2" s="224"/>
      <c r="G2" s="224"/>
      <c r="H2" s="224"/>
      <c r="I2" s="224"/>
      <c r="J2" s="224"/>
      <c r="K2" s="224"/>
      <c r="L2" s="224"/>
    </row>
    <row r="3" spans="2:12">
      <c r="B3" s="12" t="s">
        <v>1</v>
      </c>
      <c r="C3" s="12"/>
      <c r="D3" s="12" t="s">
        <v>13</v>
      </c>
      <c r="E3" s="13">
        <v>1</v>
      </c>
      <c r="F3" s="12"/>
      <c r="G3" s="10"/>
      <c r="H3" s="10"/>
      <c r="I3" s="10"/>
      <c r="J3" s="10"/>
      <c r="K3" s="10"/>
      <c r="L3" s="10"/>
    </row>
    <row r="4" spans="2:12">
      <c r="B4" s="12" t="s">
        <v>2</v>
      </c>
      <c r="C4" s="12"/>
      <c r="D4" s="12" t="s">
        <v>7</v>
      </c>
      <c r="E4" s="13">
        <f>'Pom1'!M27</f>
        <v>10</v>
      </c>
      <c r="F4" s="12"/>
      <c r="G4" s="10"/>
      <c r="H4" s="10"/>
      <c r="I4" s="10"/>
      <c r="J4" s="10"/>
      <c r="K4" s="10"/>
      <c r="L4" s="10"/>
    </row>
    <row r="5" spans="2:12">
      <c r="B5" s="12" t="s">
        <v>3</v>
      </c>
      <c r="C5" s="12"/>
      <c r="D5" s="12" t="s">
        <v>7</v>
      </c>
      <c r="E5" s="13">
        <f>'Pom1'!M24</f>
        <v>5.5</v>
      </c>
      <c r="F5" s="12"/>
      <c r="G5" s="10"/>
      <c r="H5" s="10"/>
      <c r="I5" s="10"/>
      <c r="J5" s="10"/>
      <c r="K5" s="10"/>
      <c r="L5" s="10"/>
    </row>
    <row r="6" spans="2:12">
      <c r="B6" s="12" t="s">
        <v>4</v>
      </c>
      <c r="C6" s="12"/>
      <c r="D6" s="12" t="s">
        <v>8</v>
      </c>
      <c r="E6" s="13">
        <f>E4*E5</f>
        <v>55</v>
      </c>
      <c r="F6" s="12"/>
      <c r="G6" s="10"/>
      <c r="H6" s="10"/>
      <c r="I6" s="10"/>
      <c r="J6" s="10"/>
      <c r="K6" s="10"/>
      <c r="L6" s="10"/>
    </row>
    <row r="7" spans="2:12">
      <c r="B7" s="12" t="s">
        <v>5</v>
      </c>
      <c r="C7" s="12"/>
      <c r="D7" s="12" t="s">
        <v>7</v>
      </c>
      <c r="E7" s="13">
        <f>'Pom1'!M30</f>
        <v>2.54</v>
      </c>
      <c r="F7" s="12"/>
      <c r="G7" s="10"/>
      <c r="H7" s="10"/>
      <c r="I7" s="10"/>
      <c r="J7" s="10"/>
      <c r="K7" s="10"/>
      <c r="L7" s="10"/>
    </row>
    <row r="8" spans="2:12">
      <c r="B8" s="12" t="s">
        <v>6</v>
      </c>
      <c r="C8" s="12"/>
      <c r="D8" s="12" t="s">
        <v>9</v>
      </c>
      <c r="E8" s="13">
        <f>E6*E7</f>
        <v>139.69999999999999</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24" t="s">
        <v>35</v>
      </c>
      <c r="C15" s="224"/>
      <c r="D15" s="224"/>
      <c r="E15" s="224"/>
      <c r="F15" s="224"/>
      <c r="G15" s="224"/>
      <c r="H15" s="224"/>
      <c r="I15" s="224"/>
      <c r="J15" s="224"/>
      <c r="K15" s="224"/>
      <c r="L15" s="224"/>
    </row>
    <row r="16" spans="2:12">
      <c r="C16" s="221" t="s">
        <v>12</v>
      </c>
      <c r="D16" s="221"/>
      <c r="E16" s="221"/>
      <c r="F16" s="221" t="s">
        <v>14</v>
      </c>
      <c r="G16" s="221"/>
      <c r="H16" s="221"/>
      <c r="I16" s="221" t="s">
        <v>15</v>
      </c>
      <c r="J16" s="221"/>
      <c r="K16" s="221"/>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0" t="s">
        <v>439</v>
      </c>
      <c r="F19" s="3">
        <v>65</v>
      </c>
      <c r="G19" s="3">
        <v>60</v>
      </c>
      <c r="H19" s="3">
        <v>35</v>
      </c>
      <c r="I19" s="226">
        <v>0.7</v>
      </c>
      <c r="J19" s="226">
        <v>0.3</v>
      </c>
      <c r="K19" s="226">
        <v>0.15</v>
      </c>
      <c r="L19" s="1">
        <f t="shared" ref="L19:L26" si="0">E19*G19*$I$19</f>
        <v>0</v>
      </c>
    </row>
    <row r="20" spans="1:18">
      <c r="A20" s="1">
        <v>2</v>
      </c>
      <c r="B20" s="21" t="s">
        <v>448</v>
      </c>
      <c r="F20" s="3">
        <v>80</v>
      </c>
      <c r="G20" s="3">
        <v>70</v>
      </c>
      <c r="H20" s="3">
        <v>40</v>
      </c>
      <c r="I20" s="226"/>
      <c r="J20" s="226"/>
      <c r="K20" s="226"/>
      <c r="L20" s="1">
        <f t="shared" si="0"/>
        <v>0</v>
      </c>
    </row>
    <row r="21" spans="1:18">
      <c r="A21" s="1">
        <v>3</v>
      </c>
      <c r="B21" s="21" t="s">
        <v>438</v>
      </c>
      <c r="F21" s="3">
        <v>310</v>
      </c>
      <c r="G21" s="3">
        <v>280</v>
      </c>
      <c r="H21" s="3">
        <v>155</v>
      </c>
      <c r="I21" s="226"/>
      <c r="J21" s="226"/>
      <c r="K21" s="226"/>
      <c r="L21" s="1">
        <f>E21*G21*$I$19</f>
        <v>0</v>
      </c>
    </row>
    <row r="22" spans="1:18">
      <c r="A22" s="1">
        <v>4</v>
      </c>
      <c r="B22" s="22" t="s">
        <v>449</v>
      </c>
      <c r="F22" s="3">
        <v>270</v>
      </c>
      <c r="G22" s="3">
        <v>240</v>
      </c>
      <c r="H22" s="3">
        <v>135</v>
      </c>
      <c r="I22" s="226"/>
      <c r="J22" s="226"/>
      <c r="K22" s="226"/>
      <c r="L22" s="1">
        <f t="shared" si="0"/>
        <v>0</v>
      </c>
    </row>
    <row r="23" spans="1:18">
      <c r="A23" s="1">
        <v>5</v>
      </c>
      <c r="B23" s="1" t="s">
        <v>440</v>
      </c>
      <c r="F23" s="3">
        <v>350</v>
      </c>
      <c r="G23" s="3">
        <v>300</v>
      </c>
      <c r="H23" s="3">
        <v>165</v>
      </c>
      <c r="I23" s="226"/>
      <c r="J23" s="226"/>
      <c r="K23" s="226"/>
      <c r="L23" s="1">
        <f>E23*G23*$I$19</f>
        <v>0</v>
      </c>
    </row>
    <row r="24" spans="1:18">
      <c r="A24" s="1">
        <v>6</v>
      </c>
      <c r="B24" s="20" t="s">
        <v>462</v>
      </c>
      <c r="F24" s="3">
        <v>310</v>
      </c>
      <c r="G24" s="3">
        <v>280</v>
      </c>
      <c r="H24" s="3">
        <v>155</v>
      </c>
      <c r="I24" s="226"/>
      <c r="J24" s="226"/>
      <c r="K24" s="226"/>
      <c r="L24" s="1">
        <f t="shared" si="0"/>
        <v>0</v>
      </c>
    </row>
    <row r="25" spans="1:18">
      <c r="A25" s="1">
        <v>7</v>
      </c>
      <c r="B25" s="20" t="s">
        <v>441</v>
      </c>
      <c r="F25" s="3">
        <v>320</v>
      </c>
      <c r="G25" s="3">
        <v>290</v>
      </c>
      <c r="H25" s="3">
        <v>160</v>
      </c>
      <c r="I25" s="226"/>
      <c r="J25" s="226"/>
      <c r="K25" s="226"/>
      <c r="L25" s="1">
        <f t="shared" si="0"/>
        <v>0</v>
      </c>
    </row>
    <row r="26" spans="1:18">
      <c r="A26" s="1">
        <v>8</v>
      </c>
      <c r="B26" s="20" t="s">
        <v>450</v>
      </c>
      <c r="F26" s="3">
        <v>250</v>
      </c>
      <c r="G26" s="3">
        <v>240</v>
      </c>
      <c r="H26" s="3">
        <v>135</v>
      </c>
      <c r="I26" s="226"/>
      <c r="J26" s="226"/>
      <c r="K26" s="226"/>
      <c r="L26" s="1">
        <f t="shared" si="0"/>
        <v>0</v>
      </c>
    </row>
    <row r="27" spans="1:18">
      <c r="B27" s="1" t="s">
        <v>11</v>
      </c>
      <c r="C27" s="1">
        <f>C67</f>
        <v>0</v>
      </c>
      <c r="D27" s="1">
        <f>D67</f>
        <v>0</v>
      </c>
      <c r="E27" s="1">
        <f>C27*D27</f>
        <v>0</v>
      </c>
      <c r="F27" s="3">
        <v>500</v>
      </c>
      <c r="G27" s="3">
        <v>380</v>
      </c>
      <c r="H27" s="3">
        <v>220</v>
      </c>
      <c r="I27" s="226"/>
      <c r="J27" s="226"/>
      <c r="K27" s="226"/>
      <c r="L27" s="24"/>
    </row>
    <row r="28" spans="1:18">
      <c r="C28" s="9" t="s">
        <v>460</v>
      </c>
      <c r="D28" s="9"/>
      <c r="E28" s="9"/>
      <c r="F28" s="9"/>
      <c r="G28" s="9"/>
      <c r="H28" s="9"/>
      <c r="I28" s="9"/>
      <c r="J28" s="9"/>
      <c r="K28" s="9"/>
    </row>
    <row r="29" spans="1:18">
      <c r="C29" s="20" t="s">
        <v>477</v>
      </c>
      <c r="D29" s="1" t="s">
        <v>478</v>
      </c>
    </row>
    <row r="30" spans="1:18">
      <c r="B30" s="20" t="str">
        <f>B45</f>
        <v>Południe</v>
      </c>
      <c r="C30" s="20" t="str">
        <f>'Pom1'!H53</f>
        <v>2-szybowe</v>
      </c>
      <c r="D30" s="20" t="str">
        <f>'Pom1'!H59</f>
        <v>Brak</v>
      </c>
      <c r="E30" s="20">
        <f>IF(C30="brak",0,'Pom1'!J55*'Pom1'!J57)</f>
        <v>2.16</v>
      </c>
      <c r="F30" s="20">
        <f>IF(C30=$F$17,VLOOKUP(B30,tabela_okna,5,0),0)</f>
        <v>350</v>
      </c>
      <c r="G30" s="20">
        <f>IF(C30=$G$17,VLOOKUP(B30,tabela_okna,6,0),0)</f>
        <v>0</v>
      </c>
      <c r="H30" s="20">
        <f>IF(C30=$H$17,VLOOKUP(B30,tabela_okna,7,0),0)</f>
        <v>0</v>
      </c>
      <c r="I30" s="20">
        <f>IF(D30=$I$17,$I$19,0)</f>
        <v>0</v>
      </c>
      <c r="J30" s="20">
        <f>IF(D30=$J$17,$J$19,0)</f>
        <v>0</v>
      </c>
      <c r="K30" s="20">
        <f>IF(D30=$K$17,$K$19,0)</f>
        <v>0</v>
      </c>
      <c r="L30" s="11">
        <f>E30*(F30+G30+H30)*N30</f>
        <v>756</v>
      </c>
      <c r="M30" s="1" t="s">
        <v>68</v>
      </c>
      <c r="N30" s="1">
        <f>IF((I30+J30+K30=0),1,MAX(I30,J30,K30))</f>
        <v>1</v>
      </c>
      <c r="O30" s="27">
        <f>L30+L31</f>
        <v>1046</v>
      </c>
      <c r="P30" s="27"/>
      <c r="Q30" s="27"/>
      <c r="R30" s="27"/>
    </row>
    <row r="31" spans="1:18">
      <c r="B31" s="20" t="str">
        <f t="shared" ref="B31:B33" si="1">B46</f>
        <v>Zachód</v>
      </c>
      <c r="C31" s="20" t="str">
        <f>'Pom1'!T53</f>
        <v>3-szybowe</v>
      </c>
      <c r="D31" s="20" t="str">
        <f>'Pom1'!T59</f>
        <v>Brak</v>
      </c>
      <c r="E31" s="20">
        <f>IF(C31="brak",0,'Pom1'!W55*'Pom1'!W57)</f>
        <v>1</v>
      </c>
      <c r="F31" s="20">
        <f>IF(C31=$F$17,VLOOKUP(B31,tabela_okna,5,0),0)</f>
        <v>0</v>
      </c>
      <c r="G31" s="20">
        <f>IF(C31=$G$17,VLOOKUP(B31,tabela_okna,6,0),0)</f>
        <v>290</v>
      </c>
      <c r="H31" s="20">
        <f>IF(C31=$H$17,VLOOKUP(B31,tabela_okna,7,0),0)</f>
        <v>0</v>
      </c>
      <c r="I31" s="20">
        <f>IF(D31=$I$17,$I$19,0)</f>
        <v>0</v>
      </c>
      <c r="J31" s="20">
        <f>IF(D31=$J$17,$J$19,0)</f>
        <v>0</v>
      </c>
      <c r="K31" s="20">
        <f>IF(D31=$K$17,$K$19,0)</f>
        <v>0</v>
      </c>
      <c r="L31" s="11">
        <f>E31*(F31+G31+H31)*N31</f>
        <v>290</v>
      </c>
      <c r="M31" s="1" t="s">
        <v>68</v>
      </c>
      <c r="N31" s="1">
        <f>IF((I31+J31+K31=0),1,MAX(I31,J31,K31))</f>
        <v>1</v>
      </c>
      <c r="O31" s="27"/>
      <c r="P31" s="27">
        <f>L31+L32</f>
        <v>425.36</v>
      </c>
      <c r="Q31" s="27"/>
      <c r="R31" s="27"/>
    </row>
    <row r="32" spans="1:18">
      <c r="B32" s="20" t="str">
        <f t="shared" si="1"/>
        <v>Północ</v>
      </c>
      <c r="C32" s="20" t="str">
        <f>'Pom1'!T77</f>
        <v>3-szybowe</v>
      </c>
      <c r="D32" s="20" t="str">
        <f>'Pom1'!T83</f>
        <v>Brak</v>
      </c>
      <c r="E32" s="20">
        <f>IF(C32="Brak",0,'Pom1'!W79*'Pom1'!W81)</f>
        <v>2.2559999999999998</v>
      </c>
      <c r="F32" s="20">
        <f>IF(C32=$F$17,VLOOKUP(B32,tabela_okna,5,0),0)</f>
        <v>0</v>
      </c>
      <c r="G32" s="20">
        <f>IF(C32=$G$17,VLOOKUP(B32,tabela_okna,6,0),0)</f>
        <v>60</v>
      </c>
      <c r="H32" s="20">
        <f>IF(C32=$H$17,VLOOKUP(B32,tabela_okna,7,0),0)</f>
        <v>0</v>
      </c>
      <c r="I32" s="20">
        <f>IF(D32=$I$17,$I$19,0)</f>
        <v>0</v>
      </c>
      <c r="J32" s="20">
        <f>IF(D32=$J$17,$J$19,0)</f>
        <v>0</v>
      </c>
      <c r="K32" s="20">
        <f>IF(D32=$K$17,$K$19,0)</f>
        <v>0</v>
      </c>
      <c r="L32" s="11">
        <f>E32*(F32+G32+H32)*N32</f>
        <v>135.35999999999999</v>
      </c>
      <c r="M32" s="1" t="s">
        <v>68</v>
      </c>
      <c r="N32" s="1">
        <f t="shared" ref="N32:N33" si="2">IF((I32+J32+K32=0),1,MAX(I32,J32,K32))</f>
        <v>1</v>
      </c>
      <c r="O32" s="27"/>
      <c r="P32" s="27"/>
      <c r="Q32" s="27">
        <f>L32+L33</f>
        <v>135.35999999999999</v>
      </c>
      <c r="R32" s="27"/>
    </row>
    <row r="33" spans="1:19">
      <c r="B33" s="20" t="str">
        <f t="shared" si="1"/>
        <v>Wschód</v>
      </c>
      <c r="C33" s="20" t="str">
        <f>'Pom1'!H77</f>
        <v>Brak</v>
      </c>
      <c r="D33" s="20" t="str">
        <f>'Pom1'!H83</f>
        <v>Brak</v>
      </c>
      <c r="E33" s="20">
        <f>IF(C33="Brak",0,'Pom1'!J79*'Pom1'!J81)</f>
        <v>0</v>
      </c>
      <c r="F33" s="20">
        <f>IF(C33=$F$17,VLOOKUP(B33,tabela_okna,5,0),0)</f>
        <v>0</v>
      </c>
      <c r="G33" s="20">
        <f>IF(C33=$G$17,VLOOKUP(B33,tabela_okna,6,0),0)</f>
        <v>0</v>
      </c>
      <c r="H33" s="20">
        <f>IF(C33=$H$17,VLOOKUP(B33,tabela_okna,7,0),0)</f>
        <v>0</v>
      </c>
      <c r="I33" s="20">
        <f>IF(D33=$I$17,$I$19,0)</f>
        <v>0</v>
      </c>
      <c r="J33" s="20">
        <f>IF(D33=$J$17,$J$19,0)</f>
        <v>0</v>
      </c>
      <c r="K33" s="20">
        <f>IF(D33=$K$17,$K$19,0)</f>
        <v>0</v>
      </c>
      <c r="L33" s="11">
        <f>E33*(F33+G33+H33)*N33</f>
        <v>0</v>
      </c>
      <c r="M33" s="1" t="s">
        <v>68</v>
      </c>
      <c r="N33" s="1">
        <f t="shared" si="2"/>
        <v>1</v>
      </c>
      <c r="O33" s="27"/>
      <c r="P33" s="27"/>
      <c r="Q33" s="27"/>
      <c r="R33" s="27">
        <f>L33+L30</f>
        <v>756</v>
      </c>
    </row>
    <row r="34" spans="1:19">
      <c r="B34" s="20"/>
      <c r="C34" s="20" t="s">
        <v>480</v>
      </c>
      <c r="D34" s="20"/>
      <c r="E34" s="20"/>
      <c r="F34" s="20"/>
      <c r="G34" s="20"/>
      <c r="H34" s="20"/>
      <c r="I34" s="20"/>
      <c r="J34" s="20"/>
      <c r="K34" s="20"/>
      <c r="L34" s="20"/>
    </row>
    <row r="35" spans="1:19">
      <c r="B35" s="20" t="str">
        <f>B30</f>
        <v>Południe</v>
      </c>
      <c r="C35" s="20" t="s">
        <v>454</v>
      </c>
      <c r="D35" s="20"/>
      <c r="E35" s="20">
        <f>IF(C35="Zewnętrzne",'Pom1'!#REF!*'Pom1'!#REF!,0)</f>
        <v>0</v>
      </c>
      <c r="F35" s="20"/>
      <c r="G35" s="20"/>
      <c r="H35" s="20"/>
      <c r="I35" s="20"/>
      <c r="J35" s="20"/>
      <c r="K35" s="20"/>
      <c r="L35" s="20"/>
      <c r="R35" s="1">
        <f>INT(MAX(O30,P31,Q32,R33))</f>
        <v>1046</v>
      </c>
      <c r="S35" s="1" t="s">
        <v>68</v>
      </c>
    </row>
    <row r="36" spans="1:19">
      <c r="B36" s="20" t="str">
        <f>B31</f>
        <v>Zachód</v>
      </c>
      <c r="C36" s="20" t="s">
        <v>454</v>
      </c>
      <c r="D36" s="20"/>
      <c r="E36" s="20">
        <f>IF(C36="Zewnętrzne",'Pom1'!#REF!*'Pom1'!#REF!,0)</f>
        <v>0</v>
      </c>
      <c r="F36" s="20"/>
      <c r="G36" s="20"/>
      <c r="H36" s="20"/>
      <c r="I36" s="20"/>
      <c r="J36" s="20"/>
      <c r="K36" s="20"/>
      <c r="L36" s="20"/>
    </row>
    <row r="37" spans="1:19">
      <c r="B37" s="20" t="str">
        <f>B32</f>
        <v>Północ</v>
      </c>
      <c r="C37" s="20" t="s">
        <v>454</v>
      </c>
      <c r="D37" s="20"/>
      <c r="E37" s="20">
        <f>IF(C37="Zewnętrzne",'Pom1'!#REF!*'Pom1'!#REF!,0)</f>
        <v>0</v>
      </c>
      <c r="F37" s="20"/>
      <c r="G37" s="20"/>
      <c r="H37" s="20"/>
      <c r="I37" s="20"/>
      <c r="J37" s="20"/>
      <c r="K37" s="20"/>
      <c r="L37" s="20"/>
    </row>
    <row r="38" spans="1:19">
      <c r="B38" s="20" t="str">
        <f>B33</f>
        <v>Wschód</v>
      </c>
      <c r="C38" s="20" t="s">
        <v>520</v>
      </c>
      <c r="D38" s="20"/>
      <c r="E38" s="20">
        <f>IF(C38="Zewnętrzne",'Pom1'!#REF!*'Pom1'!#REF!,0)</f>
        <v>0</v>
      </c>
      <c r="F38" s="20"/>
      <c r="G38" s="20"/>
      <c r="H38" s="20"/>
      <c r="I38" s="20"/>
      <c r="J38" s="20"/>
      <c r="K38" s="20"/>
      <c r="L38" s="20"/>
    </row>
    <row r="39" spans="1:19">
      <c r="B39" s="20"/>
      <c r="C39" s="20" t="s">
        <v>481</v>
      </c>
      <c r="D39" s="20" t="s">
        <v>478</v>
      </c>
      <c r="E39" s="20"/>
      <c r="F39" s="20"/>
      <c r="G39" s="20"/>
      <c r="H39" s="20"/>
      <c r="I39" s="20"/>
      <c r="J39" s="20"/>
      <c r="K39" s="20"/>
      <c r="L39" s="20"/>
    </row>
    <row r="40" spans="1:19" ht="14.4" thickBot="1">
      <c r="B40" s="20"/>
      <c r="C40" s="20" t="str">
        <f>'Pom1'!H110</f>
        <v>Brak</v>
      </c>
      <c r="D40" s="20" t="str">
        <f>F67</f>
        <v>Brak</v>
      </c>
      <c r="E40" s="20">
        <f>IF(C40="Brak",0,E67)</f>
        <v>0</v>
      </c>
      <c r="F40" s="20">
        <f>IF($C$40=F17,F27,0)</f>
        <v>0</v>
      </c>
      <c r="G40" s="20">
        <f>IF($C$40=G17,G27,0)</f>
        <v>0</v>
      </c>
      <c r="H40" s="20">
        <f>IF($C$40=H17,H27,0)</f>
        <v>0</v>
      </c>
      <c r="I40" s="20">
        <f>IF($D$40=I17,I19,0)</f>
        <v>0</v>
      </c>
      <c r="J40" s="20">
        <f>IF($D$40=J17,J19,0)</f>
        <v>0</v>
      </c>
      <c r="K40" s="20">
        <f>IF($D$40=K17,K19,0)</f>
        <v>0</v>
      </c>
      <c r="L40" s="11">
        <f>E40*(F40+G40+H40)*N40</f>
        <v>0</v>
      </c>
      <c r="M40" s="1" t="s">
        <v>68</v>
      </c>
      <c r="N40" s="1">
        <f t="shared" ref="N40" si="3">IF((I40+J40+K40=0),1,MAX(I40,J40,K40))</f>
        <v>1</v>
      </c>
    </row>
    <row r="41" spans="1:19" ht="14.4" thickBot="1">
      <c r="B41" s="24"/>
      <c r="J41" s="225" t="s">
        <v>21</v>
      </c>
      <c r="K41" s="225"/>
      <c r="L41" s="26">
        <f>INT(MAX(O30,P31,Q32,R33)+L40)</f>
        <v>1046</v>
      </c>
      <c r="M41" s="1" t="s">
        <v>68</v>
      </c>
    </row>
    <row r="42" spans="1:19" ht="15.6">
      <c r="B42" s="224" t="s">
        <v>479</v>
      </c>
      <c r="C42" s="224"/>
      <c r="D42" s="224"/>
      <c r="E42" s="224"/>
      <c r="F42" s="224"/>
      <c r="G42" s="224"/>
      <c r="H42" s="224"/>
      <c r="I42" s="224"/>
      <c r="J42" s="224"/>
      <c r="K42" s="224"/>
      <c r="L42" s="224"/>
    </row>
    <row r="43" spans="1:19" ht="25.5" customHeight="1">
      <c r="C43" s="1" t="s">
        <v>3</v>
      </c>
      <c r="D43" s="1" t="s">
        <v>5</v>
      </c>
      <c r="E43" s="1" t="s">
        <v>4</v>
      </c>
      <c r="F43" s="227" t="s">
        <v>19</v>
      </c>
      <c r="G43" s="227"/>
      <c r="H43" s="1" t="s">
        <v>461</v>
      </c>
      <c r="J43" s="221" t="s">
        <v>20</v>
      </c>
      <c r="K43" s="221"/>
      <c r="L43" s="5" t="s">
        <v>16</v>
      </c>
    </row>
    <row r="44" spans="1:19">
      <c r="C44" s="7" t="s">
        <v>7</v>
      </c>
      <c r="D44" s="7" t="s">
        <v>7</v>
      </c>
      <c r="E44" s="7" t="s">
        <v>8</v>
      </c>
      <c r="F44" s="226" t="s">
        <v>8</v>
      </c>
      <c r="G44" s="226"/>
      <c r="J44" s="221" t="s">
        <v>18</v>
      </c>
      <c r="K44" s="221"/>
      <c r="L44" s="7" t="s">
        <v>17</v>
      </c>
    </row>
    <row r="45" spans="1:19">
      <c r="A45" s="1">
        <f>VLOOKUP(B45,lista_kierunki_swiata2,2,0)</f>
        <v>5</v>
      </c>
      <c r="B45" s="25" t="str">
        <f>'Pom1'!H43</f>
        <v>Południe</v>
      </c>
      <c r="C45" s="8">
        <f>'Pom1'!J48</f>
        <v>5.5</v>
      </c>
      <c r="D45" s="8">
        <f>'Pom1'!J50</f>
        <v>2.54</v>
      </c>
      <c r="E45" s="8">
        <f>D45*C45</f>
        <v>13.97</v>
      </c>
      <c r="F45" s="221">
        <f>E45-E30-E35</f>
        <v>11.81</v>
      </c>
      <c r="G45" s="221"/>
      <c r="H45" s="1" t="str">
        <f>'Pom1'!H46</f>
        <v>Wewnętrzna</v>
      </c>
      <c r="J45" s="1">
        <v>10</v>
      </c>
      <c r="K45" s="1">
        <v>25</v>
      </c>
      <c r="L45" s="1">
        <f>IF(H45="zewnętrzna",F45*K45,F45*J45)</f>
        <v>118.10000000000001</v>
      </c>
    </row>
    <row r="46" spans="1:19">
      <c r="A46" s="1">
        <f>IF(A45=8,2,IF(A45=7,1,A45+2))</f>
        <v>7</v>
      </c>
      <c r="B46" s="1" t="str">
        <f>VLOOKUP(A46,lista_kierunki_swiata,2)</f>
        <v>Zachód</v>
      </c>
      <c r="C46" s="1">
        <f>'Pom1'!W48</f>
        <v>10</v>
      </c>
      <c r="D46" s="1">
        <f>'Pom1'!W50</f>
        <v>2.54</v>
      </c>
      <c r="E46" s="8">
        <f>D46*C46</f>
        <v>25.4</v>
      </c>
      <c r="F46" s="221">
        <f>E46-E31-E36</f>
        <v>24.4</v>
      </c>
      <c r="G46" s="221"/>
      <c r="H46" s="1" t="str">
        <f>'Pom1'!T46</f>
        <v>Zewnętrzna</v>
      </c>
      <c r="J46" s="1">
        <v>10</v>
      </c>
      <c r="K46" s="1">
        <v>25</v>
      </c>
      <c r="L46" s="1">
        <f t="shared" ref="L46:L48" si="4">IF(H46="zewnętrzna",F46*K46,F46*J46)</f>
        <v>610</v>
      </c>
    </row>
    <row r="47" spans="1:19">
      <c r="A47" s="1">
        <f>IF(A46=8,2,IF(A46=7,1,A46+2))</f>
        <v>1</v>
      </c>
      <c r="B47" s="1" t="str">
        <f>VLOOKUP(A47,lista_kierunki_swiata,2)</f>
        <v>Północ</v>
      </c>
      <c r="C47" s="1">
        <f>'Pom1'!W72</f>
        <v>5.5</v>
      </c>
      <c r="D47" s="1">
        <f>'Pom1'!W74</f>
        <v>2.54</v>
      </c>
      <c r="E47" s="8">
        <f>D47*C47</f>
        <v>13.97</v>
      </c>
      <c r="F47" s="221">
        <f>E47-E32-E37</f>
        <v>11.714</v>
      </c>
      <c r="G47" s="221"/>
      <c r="H47" s="1" t="str">
        <f>'Pom1'!T70</f>
        <v>Zewnętrzna</v>
      </c>
      <c r="J47" s="1">
        <v>10</v>
      </c>
      <c r="K47" s="1">
        <v>25</v>
      </c>
      <c r="L47" s="1">
        <f t="shared" si="4"/>
        <v>292.85000000000002</v>
      </c>
    </row>
    <row r="48" spans="1:19" ht="14.4" thickBot="1">
      <c r="A48" s="1">
        <f>IF(A47=8,2,IF(A47=7,1,A47+2))</f>
        <v>3</v>
      </c>
      <c r="B48" s="1" t="str">
        <f>VLOOKUP(A48,lista_kierunki_swiata,2)</f>
        <v>Wschód</v>
      </c>
      <c r="C48" s="1">
        <f>'Pom1'!J72</f>
        <v>10</v>
      </c>
      <c r="D48" s="1">
        <f>'Pom1'!J74</f>
        <v>2.54</v>
      </c>
      <c r="E48" s="8">
        <f>D48*C48</f>
        <v>25.4</v>
      </c>
      <c r="F48" s="221">
        <f>E48-E33-E38</f>
        <v>25.4</v>
      </c>
      <c r="G48" s="221"/>
      <c r="H48" s="1" t="str">
        <f>'Pom1'!H70</f>
        <v>Wewnętrzna</v>
      </c>
      <c r="J48" s="1">
        <v>10</v>
      </c>
      <c r="K48" s="1">
        <v>25</v>
      </c>
      <c r="L48" s="1">
        <f t="shared" si="4"/>
        <v>254</v>
      </c>
    </row>
    <row r="49" spans="2:13" ht="14.4" thickBot="1">
      <c r="C49" s="23"/>
      <c r="J49" s="225" t="s">
        <v>21</v>
      </c>
      <c r="K49" s="225"/>
      <c r="L49" s="26">
        <f>INT(L45+L46+L47+L48)</f>
        <v>1274</v>
      </c>
      <c r="M49" s="1" t="s">
        <v>68</v>
      </c>
    </row>
    <row r="51" spans="2:13" ht="15.6">
      <c r="B51" s="224" t="s">
        <v>474</v>
      </c>
      <c r="C51" s="224"/>
      <c r="D51" s="224"/>
      <c r="E51" s="224"/>
      <c r="F51" s="224"/>
      <c r="G51" s="224"/>
      <c r="H51" s="224"/>
      <c r="I51" s="224"/>
      <c r="J51" s="224"/>
      <c r="K51" s="224"/>
      <c r="L51" s="224"/>
    </row>
    <row r="52" spans="2:13" ht="25.5" customHeight="1">
      <c r="C52" s="1" t="s">
        <v>2</v>
      </c>
      <c r="D52" s="1" t="s">
        <v>3</v>
      </c>
      <c r="E52" s="1" t="s">
        <v>4</v>
      </c>
      <c r="J52" s="221" t="s">
        <v>20</v>
      </c>
      <c r="K52" s="221"/>
      <c r="L52" s="5" t="s">
        <v>16</v>
      </c>
    </row>
    <row r="53" spans="2:13">
      <c r="C53" s="3" t="s">
        <v>7</v>
      </c>
      <c r="D53" s="3" t="s">
        <v>7</v>
      </c>
      <c r="E53" s="3" t="s">
        <v>8</v>
      </c>
      <c r="J53" s="221" t="s">
        <v>18</v>
      </c>
      <c r="K53" s="221"/>
      <c r="L53" s="7" t="s">
        <v>17</v>
      </c>
    </row>
    <row r="54" spans="2:13" ht="14.4" thickBot="1">
      <c r="C54" s="1">
        <f>'Pom1'!M27</f>
        <v>10</v>
      </c>
      <c r="D54" s="1">
        <f>'Pom1'!M24</f>
        <v>5.5</v>
      </c>
      <c r="E54" s="1">
        <f>IF('Pom1'!L121="Tak",C54*D54,0)</f>
        <v>55</v>
      </c>
      <c r="J54" s="221">
        <v>10</v>
      </c>
      <c r="K54" s="221"/>
      <c r="L54" s="1">
        <f>E54*J54</f>
        <v>550</v>
      </c>
    </row>
    <row r="55" spans="2:13" ht="14.4" thickBot="1">
      <c r="C55" s="23"/>
      <c r="J55" s="225" t="s">
        <v>21</v>
      </c>
      <c r="K55" s="225"/>
      <c r="L55" s="26">
        <f>INT(L54)</f>
        <v>550</v>
      </c>
      <c r="M55" s="1" t="s">
        <v>68</v>
      </c>
    </row>
    <row r="57" spans="2:13" ht="15.6">
      <c r="B57" s="224" t="s">
        <v>24</v>
      </c>
      <c r="C57" s="224"/>
      <c r="D57" s="224"/>
      <c r="E57" s="224"/>
      <c r="F57" s="224"/>
      <c r="G57" s="224"/>
      <c r="H57" s="224"/>
      <c r="I57" s="224"/>
      <c r="J57" s="224"/>
      <c r="K57" s="224"/>
      <c r="L57" s="224"/>
    </row>
    <row r="58" spans="2:13" ht="25.5" customHeight="1">
      <c r="C58" s="221" t="s">
        <v>12</v>
      </c>
      <c r="D58" s="221"/>
      <c r="E58" s="221"/>
      <c r="F58" s="221" t="s">
        <v>20</v>
      </c>
      <c r="G58" s="221"/>
      <c r="H58" s="221"/>
      <c r="L58" s="5" t="s">
        <v>16</v>
      </c>
    </row>
    <row r="59" spans="2:13">
      <c r="C59" s="3"/>
      <c r="D59" s="3"/>
      <c r="E59" s="3"/>
      <c r="F59" s="221" t="str">
        <f>H111</f>
        <v>Płaski</v>
      </c>
      <c r="G59" s="221"/>
      <c r="H59" s="221" t="str">
        <f>H112</f>
        <v>Spadzisty</v>
      </c>
      <c r="I59" s="221"/>
      <c r="J59" s="1" t="str">
        <f>H113</f>
        <v>Strop pomieszczenia bez chłodzenia</v>
      </c>
    </row>
    <row r="60" spans="2:13" ht="27.6">
      <c r="C60" s="3" t="s">
        <v>3</v>
      </c>
      <c r="D60" s="3" t="s">
        <v>2</v>
      </c>
      <c r="E60" s="3" t="s">
        <v>4</v>
      </c>
      <c r="F60" s="4" t="s">
        <v>22</v>
      </c>
      <c r="G60" s="4" t="s">
        <v>23</v>
      </c>
      <c r="H60" s="4" t="s">
        <v>22</v>
      </c>
      <c r="I60" s="4" t="s">
        <v>23</v>
      </c>
      <c r="J60" s="221"/>
      <c r="K60" s="221"/>
      <c r="L60" s="7" t="s">
        <v>17</v>
      </c>
    </row>
    <row r="61" spans="2:13">
      <c r="C61" s="7" t="s">
        <v>7</v>
      </c>
      <c r="D61" s="7" t="s">
        <v>7</v>
      </c>
      <c r="E61" s="7" t="s">
        <v>8</v>
      </c>
      <c r="F61" s="5" t="s">
        <v>18</v>
      </c>
      <c r="G61" s="5" t="s">
        <v>18</v>
      </c>
      <c r="H61" s="5" t="s">
        <v>18</v>
      </c>
      <c r="I61" s="5" t="s">
        <v>18</v>
      </c>
      <c r="J61" s="221" t="s">
        <v>18</v>
      </c>
      <c r="K61" s="221"/>
    </row>
    <row r="62" spans="2:13">
      <c r="F62" s="3">
        <v>60</v>
      </c>
      <c r="G62" s="3">
        <v>30</v>
      </c>
      <c r="H62" s="3">
        <v>50</v>
      </c>
      <c r="I62" s="1">
        <v>25</v>
      </c>
      <c r="J62" s="221">
        <v>10</v>
      </c>
      <c r="K62" s="221"/>
    </row>
    <row r="63" spans="2:13">
      <c r="B63" s="1" t="s">
        <v>475</v>
      </c>
      <c r="C63" s="1">
        <f>'Pom1'!M24</f>
        <v>5.5</v>
      </c>
      <c r="D63" s="1">
        <f>'Pom1'!M27</f>
        <v>10</v>
      </c>
      <c r="E63" s="1">
        <f>C63*D63</f>
        <v>55</v>
      </c>
      <c r="F63" s="221" t="str">
        <f>'Pom1'!H104</f>
        <v>Strop pomieszczenia bez chłodzenia</v>
      </c>
      <c r="G63" s="221"/>
      <c r="H63" s="221" t="str">
        <f>'Pom1'!H107</f>
        <v>Izolowany</v>
      </c>
      <c r="I63" s="221"/>
      <c r="J63" s="3"/>
      <c r="K63" s="3"/>
      <c r="L63" s="1">
        <f>(C63*D63-C67*D67)*(F66+H66+J66)</f>
        <v>0</v>
      </c>
    </row>
    <row r="64" spans="2:13">
      <c r="F64" s="221">
        <f>IF(F63=F59,1,0)</f>
        <v>0</v>
      </c>
      <c r="G64" s="221"/>
      <c r="H64" s="221">
        <f>IF(F63=H59,1,0)</f>
        <v>0</v>
      </c>
      <c r="I64" s="221"/>
      <c r="J64" s="221">
        <f>IF(F63=K59,1,0)</f>
        <v>0</v>
      </c>
      <c r="K64" s="221"/>
    </row>
    <row r="65" spans="2:13">
      <c r="F65" s="221">
        <f>IF(H63=F60,F62,G62)</f>
        <v>30</v>
      </c>
      <c r="G65" s="221"/>
      <c r="H65" s="221">
        <f>IF(H63=H60,H62,I62)</f>
        <v>25</v>
      </c>
      <c r="I65" s="221"/>
      <c r="J65" s="221">
        <v>10</v>
      </c>
      <c r="K65" s="221"/>
    </row>
    <row r="66" spans="2:13">
      <c r="F66" s="221">
        <f>F64*F65</f>
        <v>0</v>
      </c>
      <c r="G66" s="221"/>
      <c r="H66" s="221">
        <f t="shared" ref="H66" si="5">H64*H65</f>
        <v>0</v>
      </c>
      <c r="I66" s="221"/>
      <c r="J66" s="221">
        <f t="shared" ref="J66" si="6">J64*J65</f>
        <v>0</v>
      </c>
      <c r="K66" s="221"/>
    </row>
    <row r="67" spans="2:13" ht="14.4" thickBot="1">
      <c r="B67" s="1" t="s">
        <v>463</v>
      </c>
      <c r="C67" s="1">
        <f>'Pom1'!J112</f>
        <v>0</v>
      </c>
      <c r="D67" s="1">
        <f>'Pom1'!J114</f>
        <v>0</v>
      </c>
      <c r="E67" s="1">
        <f>C67*D67</f>
        <v>0</v>
      </c>
      <c r="F67" s="221" t="str">
        <f>'Pom1'!H116</f>
        <v>Brak</v>
      </c>
      <c r="G67" s="221"/>
      <c r="H67" s="221"/>
      <c r="I67" s="221"/>
      <c r="J67" s="3"/>
      <c r="K67" s="3"/>
    </row>
    <row r="68" spans="2:13" ht="14.4" thickBot="1">
      <c r="J68" s="225" t="s">
        <v>21</v>
      </c>
      <c r="K68" s="225"/>
      <c r="L68" s="26">
        <f>INT(L63+L67)</f>
        <v>0</v>
      </c>
      <c r="M68" s="1" t="s">
        <v>68</v>
      </c>
    </row>
    <row r="70" spans="2:13" ht="15.6">
      <c r="B70" s="224" t="s">
        <v>25</v>
      </c>
      <c r="C70" s="224"/>
      <c r="D70" s="224"/>
      <c r="E70" s="224"/>
      <c r="F70" s="224"/>
      <c r="G70" s="224"/>
      <c r="H70" s="224"/>
      <c r="I70" s="224"/>
      <c r="J70" s="224"/>
      <c r="K70" s="224"/>
      <c r="L70" s="224"/>
    </row>
    <row r="71" spans="2:13" ht="25.5" customHeight="1">
      <c r="C71" s="221" t="s">
        <v>20</v>
      </c>
      <c r="D71" s="221"/>
      <c r="E71" s="1" t="s">
        <v>27</v>
      </c>
      <c r="L71" s="5" t="s">
        <v>16</v>
      </c>
    </row>
    <row r="72" spans="2:13">
      <c r="C72" s="221" t="s">
        <v>17</v>
      </c>
      <c r="D72" s="221"/>
      <c r="L72" s="3" t="s">
        <v>17</v>
      </c>
    </row>
    <row r="73" spans="2:13">
      <c r="B73" s="1" t="s">
        <v>31</v>
      </c>
      <c r="C73" s="221">
        <v>150</v>
      </c>
      <c r="D73" s="221"/>
      <c r="E73" s="1">
        <f>IF(F73="Tak",1,0)</f>
        <v>1</v>
      </c>
      <c r="F73" s="1" t="str">
        <f>'Pom1'!G137</f>
        <v>Tak</v>
      </c>
      <c r="L73" s="1">
        <f t="shared" ref="L73:L77" si="7">E73*C73</f>
        <v>150</v>
      </c>
    </row>
    <row r="74" spans="2:13">
      <c r="B74" s="1" t="s">
        <v>32</v>
      </c>
      <c r="C74" s="221">
        <v>25</v>
      </c>
      <c r="D74" s="221"/>
      <c r="E74" s="1">
        <f t="shared" ref="E74:E77" si="8">IF(F74="Tak",1,0)</f>
        <v>1</v>
      </c>
      <c r="F74" s="1" t="str">
        <f>'Pom1'!G140</f>
        <v>Tak</v>
      </c>
      <c r="L74" s="1">
        <f t="shared" si="7"/>
        <v>25</v>
      </c>
    </row>
    <row r="75" spans="2:13">
      <c r="B75" s="1" t="s">
        <v>33</v>
      </c>
      <c r="C75" s="221">
        <v>75</v>
      </c>
      <c r="D75" s="221"/>
      <c r="E75" s="1">
        <f t="shared" si="8"/>
        <v>0</v>
      </c>
      <c r="F75" s="1" t="str">
        <f>'Pom1'!Q137</f>
        <v>Nie</v>
      </c>
      <c r="L75" s="1">
        <f t="shared" si="7"/>
        <v>0</v>
      </c>
    </row>
    <row r="76" spans="2:13">
      <c r="B76" s="1" t="s">
        <v>34</v>
      </c>
      <c r="C76" s="221">
        <v>175</v>
      </c>
      <c r="D76" s="221"/>
      <c r="E76" s="1">
        <f t="shared" si="8"/>
        <v>0</v>
      </c>
      <c r="F76" s="1" t="str">
        <f>'Pom1'!G143</f>
        <v>Nie</v>
      </c>
      <c r="L76" s="1">
        <f t="shared" si="7"/>
        <v>0</v>
      </c>
    </row>
    <row r="77" spans="2:13" ht="14.4" thickBot="1">
      <c r="B77" s="1" t="s">
        <v>26</v>
      </c>
      <c r="C77" s="221">
        <v>150</v>
      </c>
      <c r="D77" s="221"/>
      <c r="E77" s="1">
        <f t="shared" si="8"/>
        <v>1</v>
      </c>
      <c r="F77" s="1" t="str">
        <f>'Pom1'!Q140</f>
        <v>Tak</v>
      </c>
      <c r="L77" s="1">
        <f t="shared" si="7"/>
        <v>150</v>
      </c>
    </row>
    <row r="78" spans="2:13" ht="14.4" thickBot="1">
      <c r="J78" s="225" t="s">
        <v>21</v>
      </c>
      <c r="K78" s="225"/>
      <c r="L78" s="26">
        <f>SUM(L73:L77)</f>
        <v>325</v>
      </c>
      <c r="M78" s="1" t="s">
        <v>68</v>
      </c>
    </row>
    <row r="80" spans="2:13" ht="15.6">
      <c r="B80" s="224" t="s">
        <v>28</v>
      </c>
      <c r="C80" s="224"/>
      <c r="D80" s="224"/>
      <c r="E80" s="224"/>
      <c r="F80" s="224"/>
      <c r="G80" s="224"/>
      <c r="H80" s="224"/>
      <c r="I80" s="224"/>
      <c r="J80" s="224"/>
      <c r="K80" s="224"/>
      <c r="L80" s="224"/>
    </row>
    <row r="81" spans="2:13" ht="25.5" customHeight="1">
      <c r="L81" s="5" t="s">
        <v>16</v>
      </c>
    </row>
    <row r="82" spans="2:13" ht="14.4" thickBot="1">
      <c r="B82" s="1" t="s">
        <v>29</v>
      </c>
      <c r="E82" s="1" t="s">
        <v>17</v>
      </c>
      <c r="F82" s="1">
        <v>115</v>
      </c>
      <c r="H82" s="1" t="s">
        <v>28</v>
      </c>
      <c r="I82" s="1">
        <f>'Pom1'!Q143</f>
        <v>2</v>
      </c>
      <c r="L82" s="1">
        <f>I82*F82</f>
        <v>230</v>
      </c>
    </row>
    <row r="83" spans="2:13" ht="14.4" thickBot="1">
      <c r="J83" s="225" t="s">
        <v>21</v>
      </c>
      <c r="K83" s="225"/>
      <c r="L83" s="26">
        <f>L82</f>
        <v>230</v>
      </c>
      <c r="M83" s="1" t="s">
        <v>68</v>
      </c>
    </row>
    <row r="85" spans="2:13" ht="18">
      <c r="B85" s="222" t="s">
        <v>30</v>
      </c>
      <c r="C85" s="222"/>
      <c r="D85" s="222"/>
      <c r="E85" s="222"/>
      <c r="F85" s="222"/>
      <c r="G85" s="222"/>
      <c r="H85" s="222"/>
      <c r="I85" s="222"/>
      <c r="J85" s="223">
        <f>L41+L49+L55+L68+L78+L83</f>
        <v>3425</v>
      </c>
      <c r="K85" s="223"/>
      <c r="L85" s="223"/>
    </row>
    <row r="87" spans="2:13">
      <c r="K87" s="1">
        <f>'Pom1'!M158+'Pom1'!M161</f>
        <v>0</v>
      </c>
    </row>
    <row r="88" spans="2:13">
      <c r="K88" s="1">
        <f>(L83+L78+L68+L55+L41+L49)+K87</f>
        <v>3425</v>
      </c>
      <c r="L88" s="1">
        <f>ROUND(K88/E6/100,2)</f>
        <v>0.62</v>
      </c>
      <c r="M88" s="1" t="s">
        <v>486</v>
      </c>
    </row>
    <row r="89" spans="2:13">
      <c r="B89" s="1" t="s">
        <v>442</v>
      </c>
      <c r="E89" s="20" t="s">
        <v>439</v>
      </c>
      <c r="F89" s="1">
        <v>1</v>
      </c>
      <c r="G89" s="1" t="s">
        <v>490</v>
      </c>
      <c r="H89" s="1" t="s">
        <v>472</v>
      </c>
    </row>
    <row r="90" spans="2:13">
      <c r="B90" s="1" t="s">
        <v>443</v>
      </c>
      <c r="E90" s="21" t="s">
        <v>448</v>
      </c>
      <c r="F90" s="1">
        <v>2</v>
      </c>
      <c r="G90" s="1" t="s">
        <v>491</v>
      </c>
      <c r="H90" s="1" t="s">
        <v>473</v>
      </c>
    </row>
    <row r="91" spans="2:13">
      <c r="B91" s="1" t="s">
        <v>444</v>
      </c>
      <c r="E91" s="21" t="s">
        <v>438</v>
      </c>
      <c r="F91" s="1">
        <v>3</v>
      </c>
      <c r="G91" s="1" t="s">
        <v>492</v>
      </c>
    </row>
    <row r="92" spans="2:13">
      <c r="B92" s="1" t="s">
        <v>445</v>
      </c>
      <c r="E92" s="22" t="s">
        <v>449</v>
      </c>
      <c r="F92" s="1">
        <v>4</v>
      </c>
      <c r="G92" s="1" t="s">
        <v>493</v>
      </c>
      <c r="H92" s="1" t="s">
        <v>454</v>
      </c>
    </row>
    <row r="93" spans="2:13">
      <c r="B93" s="1" t="s">
        <v>446</v>
      </c>
      <c r="E93" s="1" t="s">
        <v>440</v>
      </c>
      <c r="F93" s="1">
        <v>5</v>
      </c>
      <c r="G93" s="1" t="s">
        <v>494</v>
      </c>
      <c r="H93" s="1" t="s">
        <v>470</v>
      </c>
    </row>
    <row r="94" spans="2:13">
      <c r="E94" s="20" t="s">
        <v>462</v>
      </c>
      <c r="F94" s="1">
        <v>6</v>
      </c>
      <c r="G94" s="1" t="s">
        <v>495</v>
      </c>
      <c r="H94" s="1" t="s">
        <v>469</v>
      </c>
    </row>
    <row r="95" spans="2:13">
      <c r="E95" s="20" t="s">
        <v>441</v>
      </c>
      <c r="F95" s="1">
        <v>7</v>
      </c>
      <c r="G95" s="1" t="s">
        <v>68</v>
      </c>
      <c r="H95" s="1" t="s">
        <v>471</v>
      </c>
    </row>
    <row r="96" spans="2:13">
      <c r="E96" s="20"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25" t="s">
        <v>488</v>
      </c>
    </row>
    <row r="122" spans="1:8" ht="14.4">
      <c r="C122" s="123" t="s">
        <v>555</v>
      </c>
      <c r="D122" s="123">
        <v>0.9</v>
      </c>
      <c r="E122" s="123" t="s">
        <v>556</v>
      </c>
      <c r="F122" t="s">
        <v>557</v>
      </c>
      <c r="G122" s="1" t="s">
        <v>558</v>
      </c>
    </row>
    <row r="123" spans="1:8" ht="14.4">
      <c r="A123" s="1">
        <v>1</v>
      </c>
      <c r="B123" s="127" t="s">
        <v>559</v>
      </c>
      <c r="C123" s="124">
        <v>450</v>
      </c>
      <c r="D123" s="123">
        <f>E123*0.9</f>
        <v>3150</v>
      </c>
      <c r="E123" s="124">
        <v>3500</v>
      </c>
      <c r="F123" s="1">
        <f>$K$88</f>
        <v>3425</v>
      </c>
      <c r="G123" s="1">
        <f>IF(F123&lt;=D123,1,5)</f>
        <v>5</v>
      </c>
      <c r="H123" s="1" t="s">
        <v>549</v>
      </c>
    </row>
    <row r="124" spans="1:8" ht="14.4">
      <c r="A124" s="1">
        <v>2</v>
      </c>
      <c r="B124" s="127" t="s">
        <v>553</v>
      </c>
      <c r="C124" s="124">
        <v>700</v>
      </c>
      <c r="D124" s="123">
        <f t="shared" ref="D124:D126" si="9">E124*0.9</f>
        <v>3600</v>
      </c>
      <c r="E124" s="124">
        <v>4000</v>
      </c>
      <c r="F124" s="1">
        <f>$K$88</f>
        <v>3425</v>
      </c>
      <c r="G124" s="1">
        <f>IF(F124&lt;=D124,2,5)</f>
        <v>2</v>
      </c>
      <c r="H124" s="1" t="s">
        <v>550</v>
      </c>
    </row>
    <row r="125" spans="1:8" ht="14.4">
      <c r="A125" s="1">
        <v>3</v>
      </c>
      <c r="B125" s="127" t="s">
        <v>560</v>
      </c>
      <c r="C125" s="124">
        <v>1260</v>
      </c>
      <c r="D125" s="123">
        <f t="shared" si="9"/>
        <v>5940</v>
      </c>
      <c r="E125" s="126">
        <v>6600</v>
      </c>
      <c r="F125" s="1">
        <f>$K$88</f>
        <v>3425</v>
      </c>
      <c r="G125" s="1">
        <f>IF(F125&lt;=D125,3,5)</f>
        <v>3</v>
      </c>
      <c r="H125" s="1" t="s">
        <v>551</v>
      </c>
    </row>
    <row r="126" spans="1:8" ht="14.4">
      <c r="A126" s="1">
        <v>4</v>
      </c>
      <c r="B126" s="127" t="s">
        <v>554</v>
      </c>
      <c r="C126" s="124">
        <v>1930</v>
      </c>
      <c r="D126" s="123">
        <f t="shared" si="9"/>
        <v>7965</v>
      </c>
      <c r="E126" s="126">
        <v>8850</v>
      </c>
      <c r="F126" s="1">
        <f>$K$88</f>
        <v>3425</v>
      </c>
      <c r="G126" s="1">
        <f>IF(F126&lt;=D126,4,5)</f>
        <v>4</v>
      </c>
      <c r="H126" s="1" t="s">
        <v>552</v>
      </c>
    </row>
    <row r="128" spans="1:8">
      <c r="G128" s="1">
        <f>MIN(G123:G126)</f>
        <v>2</v>
      </c>
    </row>
    <row r="130" spans="2:2">
      <c r="B130" s="1" t="str">
        <f>VLOOKUP(G128,tabela_modele,2,0)</f>
        <v>Vitoclima 200-S model 3,5</v>
      </c>
    </row>
    <row r="131" spans="2:2">
      <c r="B131" s="1" t="str">
        <f>VLOOKUP(G128,tabela_modele,8,0)</f>
        <v>Z017534</v>
      </c>
    </row>
    <row r="132" spans="2:2">
      <c r="B132" s="1">
        <f>VLOOKUP(G128,tabela_modele,3,0)</f>
        <v>700</v>
      </c>
    </row>
    <row r="133" spans="2:2">
      <c r="B133" s="1">
        <f>VLOOKUP(G128,tabela_modele,4,0)</f>
        <v>3600</v>
      </c>
    </row>
    <row r="134" spans="2:2">
      <c r="B134" s="1">
        <f>VLOOKUP(G128,tabela_modele,5,0)</f>
        <v>4000</v>
      </c>
    </row>
  </sheetData>
  <sheetProtection algorithmName="SHA-512" hashValue="7KUbf/6bxvsqOGwHzQLDD6/fC61PloSvh/OUFliR8P9Jg/aJVXmwpv9BI4HjPCns5JQr5pq6KpZGC/+4JBo3xA==" saltValue="8uSo4g+BUpykEmRI1CHhFg==" spinCount="100000" sheet="1" objects="1" scenarios="1"/>
  <mergeCells count="58">
    <mergeCell ref="H66:I66"/>
    <mergeCell ref="J66:K66"/>
    <mergeCell ref="F45:G45"/>
    <mergeCell ref="B2:L2"/>
    <mergeCell ref="B15:L15"/>
    <mergeCell ref="B42:L42"/>
    <mergeCell ref="F43:G43"/>
    <mergeCell ref="J43:K43"/>
    <mergeCell ref="C16:E16"/>
    <mergeCell ref="F16:H16"/>
    <mergeCell ref="I16:K16"/>
    <mergeCell ref="I19:I27"/>
    <mergeCell ref="J19:J27"/>
    <mergeCell ref="K19:K27"/>
    <mergeCell ref="J44:K44"/>
    <mergeCell ref="J41:K41"/>
    <mergeCell ref="C58:E58"/>
    <mergeCell ref="F58:H58"/>
    <mergeCell ref="F59:G59"/>
    <mergeCell ref="H59:I59"/>
    <mergeCell ref="J61:K61"/>
    <mergeCell ref="J52:K52"/>
    <mergeCell ref="J53:K53"/>
    <mergeCell ref="J54:K54"/>
    <mergeCell ref="J55:K55"/>
    <mergeCell ref="B57:L57"/>
    <mergeCell ref="F46:G46"/>
    <mergeCell ref="J49:K49"/>
    <mergeCell ref="F44:G44"/>
    <mergeCell ref="J68:K68"/>
    <mergeCell ref="B70:L70"/>
    <mergeCell ref="F63:G63"/>
    <mergeCell ref="H63:I63"/>
    <mergeCell ref="F67:I67"/>
    <mergeCell ref="J60:K60"/>
    <mergeCell ref="F64:G64"/>
    <mergeCell ref="H64:I64"/>
    <mergeCell ref="J64:K64"/>
    <mergeCell ref="F65:G65"/>
    <mergeCell ref="H65:I65"/>
    <mergeCell ref="J65:K65"/>
    <mergeCell ref="F66:G66"/>
    <mergeCell ref="F47:G47"/>
    <mergeCell ref="F48:G48"/>
    <mergeCell ref="B85:I85"/>
    <mergeCell ref="J85:L85"/>
    <mergeCell ref="C74:D74"/>
    <mergeCell ref="C75:D75"/>
    <mergeCell ref="B80:L80"/>
    <mergeCell ref="C71:D71"/>
    <mergeCell ref="C72:D72"/>
    <mergeCell ref="J78:K78"/>
    <mergeCell ref="C76:D76"/>
    <mergeCell ref="J83:K83"/>
    <mergeCell ref="C73:D73"/>
    <mergeCell ref="C77:D77"/>
    <mergeCell ref="J62:K62"/>
    <mergeCell ref="B51:L5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BB82-854A-4F16-9898-C28065BF4557}">
  <sheetPr codeName="Arkusz10"/>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61" customWidth="1"/>
    <col min="29" max="230" width="9.109375" style="15"/>
    <col min="231" max="16384" width="9.109375" style="14"/>
  </cols>
  <sheetData>
    <row r="1" spans="1:230" customFormat="1" ht="22.8" customHeight="1">
      <c r="A1" s="113"/>
      <c r="B1" s="113"/>
      <c r="C1" s="113"/>
      <c r="D1" s="249" t="s">
        <v>529</v>
      </c>
      <c r="E1" s="249"/>
      <c r="F1" s="249"/>
      <c r="G1" s="249"/>
      <c r="H1" s="249"/>
      <c r="I1" s="250">
        <f>Obliczenia5!K88</f>
        <v>3372</v>
      </c>
      <c r="J1" s="250"/>
      <c r="K1" s="112" t="s">
        <v>544</v>
      </c>
      <c r="L1" s="113"/>
      <c r="M1" s="249" t="s">
        <v>530</v>
      </c>
      <c r="N1" s="249"/>
      <c r="O1" s="249"/>
      <c r="P1" s="247">
        <f>Obliczenia5!L88</f>
        <v>0.86</v>
      </c>
      <c r="Q1" s="247"/>
      <c r="R1" s="251" t="s">
        <v>543</v>
      </c>
      <c r="S1" s="251"/>
      <c r="T1" s="251"/>
      <c r="U1" s="114"/>
      <c r="V1" s="114"/>
      <c r="W1" s="113"/>
      <c r="X1" s="113"/>
      <c r="Y1" s="113"/>
      <c r="Z1" s="113"/>
      <c r="AA1" s="113"/>
      <c r="AB1" s="113"/>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30"/>
      <c r="B2" s="33"/>
      <c r="C2" s="32"/>
      <c r="D2" s="32"/>
      <c r="E2" s="32"/>
      <c r="F2" s="32"/>
      <c r="G2" s="32"/>
      <c r="H2" s="32"/>
      <c r="I2" s="32"/>
      <c r="J2" s="32"/>
      <c r="K2" s="32"/>
      <c r="L2" s="32"/>
      <c r="M2" s="32"/>
      <c r="N2" s="32"/>
      <c r="O2" s="32"/>
      <c r="P2" s="33"/>
      <c r="Q2" s="34"/>
      <c r="R2" s="32"/>
      <c r="S2" s="32"/>
      <c r="T2" s="33"/>
      <c r="U2" s="15"/>
      <c r="V2" s="15"/>
      <c r="W2" s="15"/>
      <c r="X2" s="15"/>
      <c r="Y2" s="15"/>
      <c r="Z2" s="15"/>
      <c r="AA2" s="15"/>
      <c r="AB2" s="3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30"/>
      <c r="B3" s="32"/>
      <c r="C3" s="32"/>
      <c r="D3" s="32"/>
      <c r="E3" s="32"/>
      <c r="F3" s="32"/>
      <c r="G3" s="32"/>
      <c r="H3" s="32"/>
      <c r="I3" s="32"/>
      <c r="J3" s="32"/>
      <c r="K3" s="32"/>
      <c r="L3" s="32"/>
      <c r="M3" s="15"/>
      <c r="N3" s="15"/>
      <c r="O3" s="239" t="s">
        <v>497</v>
      </c>
      <c r="P3" s="240">
        <f ca="1">TODAY()</f>
        <v>45680</v>
      </c>
      <c r="Q3" s="240"/>
      <c r="R3" s="32"/>
      <c r="S3" s="15"/>
      <c r="T3" s="15"/>
      <c r="U3" s="15"/>
      <c r="V3" s="15"/>
      <c r="W3" s="244" t="str">
        <f>'Pom4'!W3</f>
        <v>wersja 23/01/25</v>
      </c>
      <c r="X3" s="244"/>
      <c r="Y3" s="244"/>
      <c r="Z3" s="244"/>
      <c r="AA3" s="15"/>
      <c r="AB3" s="30"/>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30"/>
      <c r="B4" s="32"/>
      <c r="C4" s="32"/>
      <c r="D4" s="32"/>
      <c r="E4" s="32"/>
      <c r="F4" s="32"/>
      <c r="G4" s="32"/>
      <c r="H4" s="32"/>
      <c r="I4" s="32"/>
      <c r="J4" s="32"/>
      <c r="K4" s="32"/>
      <c r="L4" s="32"/>
      <c r="M4" s="15"/>
      <c r="N4" s="15"/>
      <c r="O4" s="239"/>
      <c r="P4" s="240"/>
      <c r="Q4" s="240"/>
      <c r="R4" s="32"/>
      <c r="S4" s="15"/>
      <c r="T4" s="15"/>
      <c r="U4" s="15"/>
      <c r="V4" s="15"/>
      <c r="W4" s="244"/>
      <c r="X4" s="244"/>
      <c r="Y4" s="244"/>
      <c r="Z4" s="244"/>
      <c r="AA4" s="15"/>
      <c r="AB4" s="30"/>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30"/>
      <c r="B5" s="33"/>
      <c r="C5" s="33"/>
      <c r="D5" s="33"/>
      <c r="E5" s="33"/>
      <c r="F5" s="33"/>
      <c r="G5" s="33"/>
      <c r="H5" s="33"/>
      <c r="I5" s="33"/>
      <c r="J5" s="33"/>
      <c r="K5" s="33"/>
      <c r="L5" s="33"/>
      <c r="M5" s="33"/>
      <c r="N5" s="33"/>
      <c r="O5" s="33"/>
      <c r="P5" s="33"/>
      <c r="Q5" s="33"/>
      <c r="R5" s="33"/>
      <c r="S5" s="33"/>
      <c r="T5" s="33"/>
      <c r="U5" s="15"/>
      <c r="V5" s="15"/>
      <c r="W5" s="15"/>
      <c r="X5" s="15"/>
      <c r="Y5" s="15"/>
      <c r="Z5" s="15"/>
      <c r="AA5" s="15"/>
      <c r="AB5" s="3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30"/>
      <c r="B6" s="35"/>
      <c r="C6" s="35"/>
      <c r="D6" s="35"/>
      <c r="E6" s="35"/>
      <c r="F6" s="35"/>
      <c r="G6" s="35"/>
      <c r="H6" s="35"/>
      <c r="I6" s="35"/>
      <c r="J6" s="35"/>
      <c r="K6" s="35"/>
      <c r="L6" s="35"/>
      <c r="M6" s="35"/>
      <c r="N6" s="35"/>
      <c r="O6" s="35"/>
      <c r="P6" s="35"/>
      <c r="Q6" s="35"/>
      <c r="R6" s="35"/>
      <c r="S6" s="35"/>
      <c r="T6" s="35"/>
      <c r="U6" s="35"/>
      <c r="V6" s="35"/>
      <c r="W6" s="35"/>
      <c r="X6" s="35"/>
      <c r="Y6" s="35"/>
      <c r="Z6" s="35"/>
      <c r="AA6" s="35"/>
      <c r="AB6" s="30"/>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30"/>
      <c r="B7" s="35"/>
      <c r="C7" s="35"/>
      <c r="D7" s="35"/>
      <c r="E7" s="35"/>
      <c r="F7" s="35"/>
      <c r="G7" s="35"/>
      <c r="H7" s="35"/>
      <c r="I7" s="35"/>
      <c r="J7" s="35"/>
      <c r="K7" s="35"/>
      <c r="L7" s="35"/>
      <c r="M7" s="35"/>
      <c r="N7" s="35"/>
      <c r="O7" s="35"/>
      <c r="P7" s="35"/>
      <c r="Q7" s="35"/>
      <c r="R7" s="35"/>
      <c r="S7" s="35"/>
      <c r="T7" s="35"/>
      <c r="U7" s="35"/>
      <c r="V7" s="35"/>
      <c r="W7" s="35"/>
      <c r="X7" s="35"/>
      <c r="Y7" s="35"/>
      <c r="Z7" s="35"/>
      <c r="AA7" s="35"/>
      <c r="AB7" s="30"/>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30"/>
      <c r="B8" s="35"/>
      <c r="C8" s="243" t="s">
        <v>499</v>
      </c>
      <c r="D8" s="243"/>
      <c r="E8" s="243"/>
      <c r="F8" s="243"/>
      <c r="G8" s="243"/>
      <c r="H8" s="243"/>
      <c r="I8" s="243"/>
      <c r="J8" s="243"/>
      <c r="K8" s="243"/>
      <c r="L8" s="243"/>
      <c r="M8" s="243"/>
      <c r="N8" s="243"/>
      <c r="O8" s="243"/>
      <c r="P8" s="243"/>
      <c r="Q8" s="243"/>
      <c r="R8" s="35"/>
      <c r="S8" s="35"/>
      <c r="T8" s="35"/>
      <c r="U8" s="35"/>
      <c r="V8" s="35"/>
      <c r="W8" s="35"/>
      <c r="X8" s="35"/>
      <c r="Y8" s="35"/>
      <c r="Z8" s="35"/>
      <c r="AA8" s="35"/>
      <c r="AB8" s="30"/>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30"/>
      <c r="B9" s="35"/>
      <c r="C9" s="243"/>
      <c r="D9" s="243"/>
      <c r="E9" s="243"/>
      <c r="F9" s="243"/>
      <c r="G9" s="243"/>
      <c r="H9" s="243"/>
      <c r="I9" s="243"/>
      <c r="J9" s="243"/>
      <c r="K9" s="243"/>
      <c r="L9" s="243"/>
      <c r="M9" s="243"/>
      <c r="N9" s="243"/>
      <c r="O9" s="243"/>
      <c r="P9" s="243"/>
      <c r="Q9" s="243"/>
      <c r="R9" s="35"/>
      <c r="S9" s="35"/>
      <c r="T9" s="35"/>
      <c r="U9" s="35"/>
      <c r="V9" s="35"/>
      <c r="W9" s="35"/>
      <c r="X9" s="35"/>
      <c r="Y9" s="35"/>
      <c r="Z9" s="35"/>
      <c r="AA9" s="35"/>
      <c r="AB9" s="30"/>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30"/>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0"/>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30"/>
      <c r="B11" s="35"/>
      <c r="C11" s="241" t="s">
        <v>498</v>
      </c>
      <c r="D11" s="241"/>
      <c r="E11" s="241"/>
      <c r="F11" s="241"/>
      <c r="G11" s="241"/>
      <c r="H11" s="241"/>
      <c r="I11" s="241"/>
      <c r="J11" s="241"/>
      <c r="K11" s="35"/>
      <c r="L11" s="35"/>
      <c r="M11" s="35"/>
      <c r="N11" s="35"/>
      <c r="O11" s="35"/>
      <c r="P11" s="35"/>
      <c r="Q11" s="35"/>
      <c r="R11" s="35"/>
      <c r="S11" s="35"/>
      <c r="T11" s="35"/>
      <c r="U11" s="35"/>
      <c r="V11" s="35"/>
      <c r="W11" s="35"/>
      <c r="X11" s="35"/>
      <c r="Y11" s="35"/>
      <c r="Z11" s="35"/>
      <c r="AA11" s="35"/>
      <c r="AB11" s="30"/>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30"/>
      <c r="B12" s="35"/>
      <c r="C12" s="242"/>
      <c r="D12" s="242"/>
      <c r="E12" s="242"/>
      <c r="F12" s="242"/>
      <c r="G12" s="242"/>
      <c r="H12" s="242"/>
      <c r="I12" s="242"/>
      <c r="J12" s="242"/>
      <c r="K12" s="35"/>
      <c r="L12" s="35"/>
      <c r="M12" s="35"/>
      <c r="N12" s="35"/>
      <c r="O12" s="35"/>
      <c r="P12" s="35"/>
      <c r="Q12" s="35"/>
      <c r="R12" s="35"/>
      <c r="S12" s="35"/>
      <c r="T12" s="35"/>
      <c r="U12" s="35"/>
      <c r="V12" s="35"/>
      <c r="W12" s="35"/>
      <c r="X12" s="35"/>
      <c r="Y12" s="35"/>
      <c r="Z12" s="35"/>
      <c r="AA12" s="35"/>
      <c r="AB12" s="30"/>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30"/>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0"/>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30"/>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0"/>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30"/>
      <c r="B15" s="15"/>
      <c r="C15" s="15"/>
      <c r="D15" s="15"/>
      <c r="E15" s="15"/>
      <c r="F15" s="15"/>
      <c r="G15" s="15"/>
      <c r="H15" s="15"/>
      <c r="I15" s="15"/>
      <c r="J15" s="15"/>
      <c r="K15" s="15"/>
      <c r="L15" s="15"/>
      <c r="M15" s="15"/>
      <c r="N15" s="15"/>
      <c r="O15" s="15"/>
      <c r="P15" s="15"/>
      <c r="Q15" s="15"/>
      <c r="R15" s="15"/>
      <c r="S15" s="15"/>
      <c r="T15" s="15"/>
      <c r="U15" s="15"/>
      <c r="AB15" s="30"/>
      <c r="AD15" s="59"/>
      <c r="AE15" s="60"/>
      <c r="AF15" s="18"/>
      <c r="AG15" s="18"/>
      <c r="AH15" s="28"/>
      <c r="AI15" s="18"/>
      <c r="AJ15" s="18"/>
      <c r="AK15" s="18"/>
      <c r="AL15" s="18"/>
      <c r="AM15" s="18"/>
      <c r="AN15" s="18"/>
      <c r="AO15" s="18"/>
      <c r="AP15" s="18"/>
      <c r="AQ15" s="18"/>
      <c r="AR15" s="18"/>
      <c r="AS15" s="18"/>
      <c r="AT15" s="18"/>
      <c r="AU15" s="18"/>
      <c r="AV15" s="28"/>
      <c r="AW15" s="28"/>
      <c r="AX15" s="28"/>
    </row>
    <row r="16" spans="1:230" customFormat="1">
      <c r="A16" s="30"/>
      <c r="B16" s="35"/>
      <c r="C16" s="35"/>
      <c r="D16" s="35"/>
      <c r="E16" s="35"/>
      <c r="F16" s="35"/>
      <c r="G16" s="35"/>
      <c r="H16" s="280" t="s">
        <v>575</v>
      </c>
      <c r="I16" s="280"/>
      <c r="J16" s="280"/>
      <c r="K16" s="280"/>
      <c r="L16" s="280"/>
      <c r="M16" s="280"/>
      <c r="N16" s="35"/>
      <c r="O16" s="35"/>
      <c r="P16" s="35"/>
      <c r="Q16" s="35"/>
      <c r="R16" s="35"/>
      <c r="S16" s="35"/>
      <c r="T16" s="35"/>
      <c r="U16" s="35"/>
      <c r="V16" s="35"/>
      <c r="W16" s="35"/>
      <c r="X16" s="35"/>
      <c r="Y16" s="35"/>
      <c r="Z16" s="35"/>
      <c r="AA16" s="35"/>
      <c r="AB16" s="30"/>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30"/>
      <c r="B17" s="35"/>
      <c r="C17" s="41" t="s">
        <v>36</v>
      </c>
      <c r="D17" s="35"/>
      <c r="E17" s="35"/>
      <c r="F17" s="35"/>
      <c r="G17" s="35"/>
      <c r="H17" s="281"/>
      <c r="I17" s="281"/>
      <c r="J17" s="281"/>
      <c r="K17" s="281"/>
      <c r="L17" s="281"/>
      <c r="M17" s="281"/>
      <c r="N17" s="35"/>
      <c r="O17" s="35"/>
      <c r="P17" s="35"/>
      <c r="Q17" s="35"/>
      <c r="R17" s="35"/>
      <c r="S17" s="35"/>
      <c r="T17" s="35"/>
      <c r="U17" s="35"/>
      <c r="V17" s="35"/>
      <c r="W17" s="35"/>
      <c r="X17" s="35"/>
      <c r="Y17" s="35"/>
      <c r="Z17" s="35"/>
      <c r="AA17" s="35"/>
      <c r="AB17" s="30"/>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30"/>
      <c r="B18" s="35"/>
      <c r="C18" s="35"/>
      <c r="D18" s="35"/>
      <c r="E18" s="35"/>
      <c r="F18" s="35"/>
      <c r="G18" s="35"/>
      <c r="H18" s="282"/>
      <c r="I18" s="282"/>
      <c r="J18" s="282"/>
      <c r="K18" s="282"/>
      <c r="L18" s="282"/>
      <c r="M18" s="282"/>
      <c r="N18" s="35"/>
      <c r="O18" s="35"/>
      <c r="P18" s="35"/>
      <c r="Q18" s="35"/>
      <c r="R18" s="35"/>
      <c r="S18" s="35"/>
      <c r="T18" s="35"/>
      <c r="U18" s="35"/>
      <c r="V18" s="35"/>
      <c r="W18" s="35"/>
      <c r="X18" s="35"/>
      <c r="Y18" s="35"/>
      <c r="Z18" s="35"/>
      <c r="AA18" s="35"/>
      <c r="AB18" s="30"/>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30"/>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0"/>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30"/>
      <c r="B20" s="33"/>
      <c r="C20" s="229" t="s">
        <v>511</v>
      </c>
      <c r="D20" s="229"/>
      <c r="E20" s="229"/>
      <c r="F20" s="229"/>
      <c r="G20" s="63"/>
      <c r="H20" s="63"/>
      <c r="I20" s="63"/>
      <c r="J20" s="63"/>
      <c r="K20" s="33"/>
      <c r="L20" s="33"/>
      <c r="M20" s="33"/>
      <c r="N20" s="33"/>
      <c r="O20" s="33"/>
      <c r="P20" s="33"/>
      <c r="Q20" s="33"/>
      <c r="R20" s="33"/>
      <c r="S20" s="33"/>
      <c r="T20" s="33"/>
      <c r="U20" s="33"/>
      <c r="V20" s="33"/>
      <c r="W20" s="33"/>
      <c r="X20" s="33"/>
      <c r="Y20" s="33"/>
      <c r="Z20" s="33"/>
      <c r="AA20" s="33"/>
      <c r="AB20" s="30"/>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30"/>
      <c r="B21" s="33"/>
      <c r="C21" s="230"/>
      <c r="D21" s="230"/>
      <c r="E21" s="230"/>
      <c r="F21" s="230"/>
      <c r="G21" s="62"/>
      <c r="H21" s="62"/>
      <c r="I21" s="62"/>
      <c r="J21" s="62"/>
      <c r="K21" s="62"/>
      <c r="L21" s="62"/>
      <c r="M21" s="62"/>
      <c r="N21" s="62"/>
      <c r="O21" s="62"/>
      <c r="P21" s="62"/>
      <c r="Q21" s="62"/>
      <c r="R21" s="62"/>
      <c r="S21" s="62"/>
      <c r="T21" s="62"/>
      <c r="U21" s="62"/>
      <c r="V21" s="62"/>
      <c r="W21" s="62"/>
      <c r="X21" s="62"/>
      <c r="Y21" s="62"/>
      <c r="Z21" s="63"/>
      <c r="AA21" s="33"/>
      <c r="AB21" s="30"/>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3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0"/>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30"/>
      <c r="B23" s="33"/>
      <c r="C23" s="33"/>
      <c r="D23" s="33"/>
      <c r="E23" s="33"/>
      <c r="F23" s="33"/>
      <c r="G23" s="15"/>
      <c r="H23" s="15"/>
      <c r="I23" s="15"/>
      <c r="J23" s="15"/>
      <c r="K23" s="36"/>
      <c r="L23" s="36"/>
      <c r="M23" s="36"/>
      <c r="N23" s="36"/>
      <c r="O23" s="33"/>
      <c r="P23" s="33"/>
      <c r="Q23" s="33"/>
      <c r="R23" s="73"/>
      <c r="S23" s="236" t="s">
        <v>517</v>
      </c>
      <c r="T23" s="237"/>
      <c r="U23" s="237"/>
      <c r="V23" s="237"/>
      <c r="W23" s="33"/>
      <c r="X23" s="33"/>
      <c r="Y23" s="33"/>
      <c r="Z23" s="33"/>
      <c r="AA23" s="33"/>
      <c r="AB23" s="30"/>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30"/>
      <c r="B24" s="33"/>
      <c r="C24" s="33"/>
      <c r="D24" s="33"/>
      <c r="E24" s="33"/>
      <c r="F24" s="33"/>
      <c r="G24" s="15"/>
      <c r="H24" s="15"/>
      <c r="I24" s="36" t="s">
        <v>512</v>
      </c>
      <c r="J24" s="36"/>
      <c r="K24" s="36"/>
      <c r="L24" s="36"/>
      <c r="M24" s="134">
        <v>6.45</v>
      </c>
      <c r="N24" s="36"/>
      <c r="O24" s="76" t="s">
        <v>7</v>
      </c>
      <c r="P24" s="33"/>
      <c r="Q24" s="15"/>
      <c r="R24" s="15"/>
      <c r="S24" s="234">
        <f>M24*M27</f>
        <v>39.344999999999999</v>
      </c>
      <c r="T24" s="235"/>
      <c r="U24" s="233" t="s">
        <v>522</v>
      </c>
      <c r="V24" s="233"/>
      <c r="W24" s="33"/>
      <c r="X24" s="33"/>
      <c r="Y24" s="33"/>
      <c r="Z24" s="33"/>
      <c r="AA24" s="33"/>
      <c r="AB24" s="30"/>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30"/>
      <c r="B25" s="33"/>
      <c r="C25" s="33"/>
      <c r="D25" s="33"/>
      <c r="E25" s="33"/>
      <c r="F25" s="65"/>
      <c r="G25" s="15"/>
      <c r="H25" s="15"/>
      <c r="I25" s="40"/>
      <c r="J25" s="40"/>
      <c r="K25" s="40"/>
      <c r="L25" s="40"/>
      <c r="M25" s="40"/>
      <c r="N25" s="40"/>
      <c r="O25" s="80"/>
      <c r="P25" s="33"/>
      <c r="Q25" s="15"/>
      <c r="R25" s="15"/>
      <c r="S25" s="234"/>
      <c r="T25" s="235"/>
      <c r="U25" s="233"/>
      <c r="V25" s="233"/>
      <c r="W25" s="33"/>
      <c r="X25" s="33"/>
      <c r="Y25" s="33"/>
      <c r="Z25" s="33"/>
      <c r="AA25" s="33"/>
      <c r="AB25" s="30"/>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30"/>
      <c r="B26" s="33"/>
      <c r="C26" s="33"/>
      <c r="D26" s="33"/>
      <c r="E26" s="33"/>
      <c r="F26" s="65"/>
      <c r="G26" s="15"/>
      <c r="H26" s="15"/>
      <c r="I26" s="68"/>
      <c r="J26" s="68"/>
      <c r="K26" s="68"/>
      <c r="L26" s="36"/>
      <c r="M26" s="38"/>
      <c r="N26" s="36"/>
      <c r="O26" s="76"/>
      <c r="P26" s="33"/>
      <c r="Q26" s="15"/>
      <c r="R26" s="15"/>
      <c r="S26" s="234"/>
      <c r="T26" s="235"/>
      <c r="U26" s="233"/>
      <c r="V26" s="233"/>
      <c r="W26" s="74"/>
      <c r="X26" s="236" t="s">
        <v>518</v>
      </c>
      <c r="Y26" s="237"/>
      <c r="Z26" s="95"/>
      <c r="AA26" s="95"/>
      <c r="AB26" s="30"/>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30"/>
      <c r="B27" s="33"/>
      <c r="C27" s="33"/>
      <c r="D27" s="33"/>
      <c r="E27" s="33"/>
      <c r="F27" s="33"/>
      <c r="G27" s="78" t="str">
        <f>M30&amp;" [m]"</f>
        <v>2,45 [m]</v>
      </c>
      <c r="H27" s="15"/>
      <c r="I27" s="36" t="s">
        <v>513</v>
      </c>
      <c r="J27" s="36"/>
      <c r="K27" s="36"/>
      <c r="L27" s="36"/>
      <c r="M27" s="134">
        <v>6.1</v>
      </c>
      <c r="N27" s="36"/>
      <c r="O27" s="76" t="s">
        <v>7</v>
      </c>
      <c r="P27" s="33"/>
      <c r="Q27" s="15"/>
      <c r="R27" s="15"/>
      <c r="S27" s="234"/>
      <c r="T27" s="235"/>
      <c r="U27" s="233"/>
      <c r="V27" s="233"/>
      <c r="W27" s="15"/>
      <c r="X27" s="238">
        <f>ROUND(M24*M27*M30,2)</f>
        <v>96.4</v>
      </c>
      <c r="Y27" s="245" t="s">
        <v>523</v>
      </c>
      <c r="Z27" s="93"/>
      <c r="AA27" s="33"/>
      <c r="AB27" s="30"/>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30"/>
      <c r="B28" s="33"/>
      <c r="C28" s="33"/>
      <c r="D28" s="33"/>
      <c r="E28" s="33"/>
      <c r="F28" s="33"/>
      <c r="G28" s="15"/>
      <c r="H28" s="15"/>
      <c r="I28" s="40"/>
      <c r="J28" s="40"/>
      <c r="K28" s="40"/>
      <c r="L28" s="40"/>
      <c r="M28" s="40"/>
      <c r="N28" s="40"/>
      <c r="O28" s="80"/>
      <c r="P28" s="33"/>
      <c r="Q28" s="33"/>
      <c r="R28" s="72"/>
      <c r="S28" s="71"/>
      <c r="T28" s="70"/>
      <c r="U28" s="33"/>
      <c r="V28" s="33"/>
      <c r="W28" s="67"/>
      <c r="X28" s="238"/>
      <c r="Y28" s="245"/>
      <c r="Z28" s="93"/>
      <c r="AA28" s="33"/>
      <c r="AB28" s="30"/>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30"/>
      <c r="B29" s="33"/>
      <c r="C29" s="33"/>
      <c r="D29" s="33"/>
      <c r="E29" s="33"/>
      <c r="F29" s="33"/>
      <c r="G29" s="15"/>
      <c r="H29" s="15"/>
      <c r="I29" s="68"/>
      <c r="J29" s="68"/>
      <c r="K29" s="68"/>
      <c r="L29" s="36"/>
      <c r="M29" s="36"/>
      <c r="N29" s="36"/>
      <c r="O29" s="76"/>
      <c r="P29" s="33"/>
      <c r="Q29" s="33"/>
      <c r="R29" s="33"/>
      <c r="S29" s="15"/>
      <c r="T29" s="70"/>
      <c r="U29" s="70"/>
      <c r="V29" s="70"/>
      <c r="W29" s="67"/>
      <c r="X29" s="238"/>
      <c r="Y29" s="245"/>
      <c r="Z29" s="93"/>
      <c r="AA29" s="33"/>
      <c r="AB29" s="30"/>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30"/>
      <c r="B30" s="64"/>
      <c r="C30" s="44"/>
      <c r="D30" s="44"/>
      <c r="E30" s="64"/>
      <c r="F30" s="33"/>
      <c r="G30" s="15"/>
      <c r="H30" s="15"/>
      <c r="I30" s="36" t="s">
        <v>514</v>
      </c>
      <c r="J30" s="36"/>
      <c r="K30" s="36"/>
      <c r="L30" s="36"/>
      <c r="M30" s="134">
        <v>2.4500000000000002</v>
      </c>
      <c r="N30" s="36"/>
      <c r="O30" s="76" t="s">
        <v>7</v>
      </c>
      <c r="P30" s="33"/>
      <c r="Q30" s="33"/>
      <c r="R30" s="33"/>
      <c r="S30" s="15"/>
      <c r="T30" s="70"/>
      <c r="U30" s="70"/>
      <c r="V30" s="70"/>
      <c r="W30" s="67"/>
      <c r="X30" s="238"/>
      <c r="Y30" s="245"/>
      <c r="Z30" s="93"/>
      <c r="AA30" s="33"/>
      <c r="AB30" s="30"/>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30"/>
      <c r="B31" s="33"/>
      <c r="C31" s="78" t="str">
        <f>M24&amp;" [m]"</f>
        <v>6,45 [m]</v>
      </c>
      <c r="D31" s="44"/>
      <c r="E31" s="64"/>
      <c r="F31" s="15"/>
      <c r="G31" s="77" t="str">
        <f>M27&amp;" [m]"</f>
        <v>6,1 [m]</v>
      </c>
      <c r="H31" s="15"/>
      <c r="I31" s="40"/>
      <c r="J31" s="40"/>
      <c r="K31" s="40"/>
      <c r="L31" s="40"/>
      <c r="M31" s="40"/>
      <c r="N31" s="40"/>
      <c r="O31" s="80"/>
      <c r="P31" s="33"/>
      <c r="Q31" s="33"/>
      <c r="R31" s="33"/>
      <c r="S31" s="15"/>
      <c r="T31" s="70"/>
      <c r="U31" s="70"/>
      <c r="V31" s="70"/>
      <c r="W31" s="75"/>
      <c r="X31" s="94"/>
      <c r="Y31" s="76"/>
      <c r="Z31" s="93"/>
      <c r="AA31" s="33"/>
      <c r="AB31" s="30"/>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30"/>
      <c r="B32" s="33"/>
      <c r="C32" s="15"/>
      <c r="D32" s="44"/>
      <c r="E32" s="33"/>
      <c r="F32" s="33"/>
      <c r="G32" s="15"/>
      <c r="H32" s="15"/>
      <c r="I32" s="15"/>
      <c r="J32" s="15"/>
      <c r="K32" s="36"/>
      <c r="L32" s="36"/>
      <c r="M32" s="36"/>
      <c r="N32" s="36"/>
      <c r="O32" s="33"/>
      <c r="P32" s="33"/>
      <c r="Q32" s="33"/>
      <c r="R32" s="33"/>
      <c r="S32" s="33"/>
      <c r="T32" s="33"/>
      <c r="U32" s="33"/>
      <c r="V32" s="33"/>
      <c r="W32" s="33"/>
      <c r="X32" s="33"/>
      <c r="Y32" s="33"/>
      <c r="Z32" s="33"/>
      <c r="AA32" s="33"/>
      <c r="AB32" s="30"/>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30"/>
      <c r="B33" s="33"/>
      <c r="C33" s="44"/>
      <c r="D33" s="44"/>
      <c r="E33" s="33"/>
      <c r="F33" s="33"/>
      <c r="G33" s="15"/>
      <c r="H33" s="15"/>
      <c r="I33" s="15"/>
      <c r="J33" s="15"/>
      <c r="K33" s="36"/>
      <c r="L33" s="36"/>
      <c r="M33" s="36"/>
      <c r="N33" s="36"/>
      <c r="O33" s="33"/>
      <c r="P33" s="33"/>
      <c r="Q33" s="33"/>
      <c r="R33" s="33"/>
      <c r="S33" s="33"/>
      <c r="T33" s="33"/>
      <c r="U33" s="33"/>
      <c r="V33" s="33"/>
      <c r="W33" s="33"/>
      <c r="X33" s="33"/>
      <c r="Y33" s="33"/>
      <c r="Z33" s="33"/>
      <c r="AA33" s="33"/>
      <c r="AB33" s="30"/>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30"/>
      <c r="B34" s="33"/>
      <c r="C34" s="44"/>
      <c r="D34" s="44"/>
      <c r="E34" s="33"/>
      <c r="F34" s="33"/>
      <c r="G34" s="15"/>
      <c r="H34" s="15"/>
      <c r="I34" s="15"/>
      <c r="J34" s="15"/>
      <c r="K34" s="36"/>
      <c r="L34" s="36"/>
      <c r="M34" s="36"/>
      <c r="N34" s="36"/>
      <c r="O34" s="33"/>
      <c r="P34" s="33"/>
      <c r="Q34" s="33"/>
      <c r="R34" s="33"/>
      <c r="S34" s="33"/>
      <c r="T34" s="33"/>
      <c r="U34" s="33"/>
      <c r="V34" s="33"/>
      <c r="W34" s="33"/>
      <c r="X34" s="33"/>
      <c r="Y34" s="33"/>
      <c r="Z34" s="33"/>
      <c r="AA34" s="33"/>
      <c r="AB34" s="30"/>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30"/>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0"/>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30"/>
      <c r="B36" s="35"/>
      <c r="C36" s="41" t="s">
        <v>535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0"/>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30"/>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0"/>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30"/>
      <c r="B38" s="33"/>
      <c r="C38" s="44"/>
      <c r="D38" s="44"/>
      <c r="E38" s="33"/>
      <c r="F38" s="33"/>
      <c r="G38" s="15"/>
      <c r="H38" s="15"/>
      <c r="I38" s="15"/>
      <c r="J38" s="15"/>
      <c r="K38" s="36"/>
      <c r="L38" s="36"/>
      <c r="M38" s="36"/>
      <c r="N38" s="36"/>
      <c r="O38" s="33"/>
      <c r="P38" s="33"/>
      <c r="Q38" s="33"/>
      <c r="R38" s="33"/>
      <c r="S38" s="33"/>
      <c r="T38" s="33"/>
      <c r="U38" s="33"/>
      <c r="V38" s="33"/>
      <c r="W38" s="33"/>
      <c r="X38" s="33"/>
      <c r="Y38" s="33"/>
      <c r="Z38" s="33"/>
      <c r="AA38" s="33"/>
      <c r="AB38" s="30"/>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30"/>
      <c r="B39" s="33"/>
      <c r="C39" s="44"/>
      <c r="D39" s="44"/>
      <c r="E39" s="33"/>
      <c r="F39" s="33"/>
      <c r="G39" s="15"/>
      <c r="H39" s="15"/>
      <c r="I39" s="15"/>
      <c r="J39" s="15"/>
      <c r="K39" s="36"/>
      <c r="L39" s="36"/>
      <c r="M39" s="36"/>
      <c r="N39" s="36"/>
      <c r="O39" s="33"/>
      <c r="P39" s="33"/>
      <c r="Q39" s="33"/>
      <c r="R39" s="33"/>
      <c r="S39" s="33"/>
      <c r="T39" s="33"/>
      <c r="U39" s="33"/>
      <c r="V39" s="33"/>
      <c r="W39" s="33"/>
      <c r="X39" s="33"/>
      <c r="Y39" s="33"/>
      <c r="Z39" s="33"/>
      <c r="AA39" s="33"/>
      <c r="AB39" s="30"/>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30"/>
      <c r="B40" s="33"/>
      <c r="C40" s="103" t="str">
        <f>VLOOKUP(H43,lista_kierunki_swiata3,3,0)</f>
        <v>W</v>
      </c>
      <c r="D40" s="44"/>
      <c r="E40" s="33"/>
      <c r="F40" s="33"/>
      <c r="G40" s="15"/>
      <c r="H40" s="15"/>
      <c r="I40" s="15"/>
      <c r="J40" s="15"/>
      <c r="K40" s="36"/>
      <c r="L40" s="36"/>
      <c r="M40" s="36"/>
      <c r="N40" s="36"/>
      <c r="O40" s="101" t="str">
        <f>VLOOKUP(T43,lista_kierunki_swiata3,3,0)</f>
        <v>N</v>
      </c>
      <c r="P40" s="15"/>
      <c r="Q40" s="33"/>
      <c r="R40" s="33"/>
      <c r="S40" s="33"/>
      <c r="T40" s="33"/>
      <c r="U40" s="33"/>
      <c r="V40" s="33"/>
      <c r="W40" s="33"/>
      <c r="X40" s="33"/>
      <c r="Y40" s="33"/>
      <c r="Z40" s="33"/>
      <c r="AA40" s="33"/>
      <c r="AB40" s="30"/>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30"/>
      <c r="B41" s="33"/>
      <c r="C41" s="44"/>
      <c r="D41" s="15"/>
      <c r="E41" s="15"/>
      <c r="F41" s="15"/>
      <c r="G41" s="15"/>
      <c r="H41" s="15"/>
      <c r="I41" s="15"/>
      <c r="J41" s="15"/>
      <c r="K41" s="36"/>
      <c r="L41" s="36"/>
      <c r="M41" s="36"/>
      <c r="N41" s="36"/>
      <c r="O41" s="33"/>
      <c r="P41" s="33"/>
      <c r="Q41" s="33"/>
      <c r="R41" s="33"/>
      <c r="S41" s="33"/>
      <c r="T41" s="15"/>
      <c r="U41" s="33"/>
      <c r="V41" s="33"/>
      <c r="W41" s="33"/>
      <c r="X41" s="33"/>
      <c r="Y41" s="33"/>
      <c r="Z41" s="33"/>
      <c r="AA41" s="33"/>
      <c r="AB41" s="30"/>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30"/>
      <c r="B42" s="33"/>
      <c r="C42" s="44"/>
      <c r="D42" s="44"/>
      <c r="E42" s="33"/>
      <c r="F42" s="33"/>
      <c r="G42" s="15"/>
      <c r="H42" s="15"/>
      <c r="I42" s="15"/>
      <c r="J42" s="15"/>
      <c r="K42" s="36"/>
      <c r="L42" s="36"/>
      <c r="M42" s="36"/>
      <c r="N42" s="36"/>
      <c r="O42" s="33"/>
      <c r="P42" s="44"/>
      <c r="Q42" s="44"/>
      <c r="R42" s="33"/>
      <c r="S42" s="33"/>
      <c r="T42" s="15"/>
      <c r="U42" s="15"/>
      <c r="V42" s="15"/>
      <c r="W42" s="15"/>
      <c r="X42" s="33"/>
      <c r="Y42" s="33"/>
      <c r="Z42" s="33"/>
      <c r="AA42" s="33"/>
      <c r="AB42" s="30"/>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30"/>
      <c r="B43" s="33"/>
      <c r="C43" s="15"/>
      <c r="D43" s="15"/>
      <c r="E43" s="36"/>
      <c r="F43" s="36" t="s">
        <v>10</v>
      </c>
      <c r="G43" s="29"/>
      <c r="H43" s="232" t="s">
        <v>441</v>
      </c>
      <c r="I43" s="232"/>
      <c r="J43" s="232"/>
      <c r="K43" s="232"/>
      <c r="L43" s="36"/>
      <c r="M43" s="36"/>
      <c r="N43" s="36"/>
      <c r="O43" s="33"/>
      <c r="P43" s="15"/>
      <c r="Q43" s="36" t="s">
        <v>10</v>
      </c>
      <c r="R43" s="15"/>
      <c r="S43" s="36"/>
      <c r="T43" s="231" t="str">
        <f>Obliczenia5!B46</f>
        <v>Północ</v>
      </c>
      <c r="U43" s="231"/>
      <c r="V43" s="231"/>
      <c r="W43" s="231"/>
      <c r="X43" s="231"/>
      <c r="Y43" s="33"/>
      <c r="Z43" s="33"/>
      <c r="AA43" s="33"/>
      <c r="AB43" s="30"/>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30"/>
      <c r="B44" s="33"/>
      <c r="C44" s="44"/>
      <c r="D44" s="44"/>
      <c r="E44" s="83"/>
      <c r="F44" s="83"/>
      <c r="G44" s="84"/>
      <c r="H44" s="84"/>
      <c r="I44" s="84"/>
      <c r="J44" s="84"/>
      <c r="K44" s="40"/>
      <c r="L44" s="40"/>
      <c r="M44" s="36"/>
      <c r="N44" s="36"/>
      <c r="O44" s="33"/>
      <c r="P44" s="84"/>
      <c r="Q44" s="82"/>
      <c r="R44" s="83"/>
      <c r="S44" s="83"/>
      <c r="T44" s="84"/>
      <c r="U44" s="84"/>
      <c r="V44" s="84"/>
      <c r="W44" s="84"/>
      <c r="X44" s="83"/>
      <c r="Y44" s="83"/>
      <c r="Z44" s="83"/>
      <c r="AA44" s="33"/>
      <c r="AB44" s="30"/>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30"/>
      <c r="B45" s="33"/>
      <c r="C45" s="81"/>
      <c r="D45" s="81"/>
      <c r="E45" s="81"/>
      <c r="F45" s="33"/>
      <c r="G45" s="15"/>
      <c r="H45" s="15"/>
      <c r="I45" s="15"/>
      <c r="J45" s="15"/>
      <c r="K45" s="36"/>
      <c r="L45" s="36"/>
      <c r="M45" s="36"/>
      <c r="N45" s="36"/>
      <c r="O45" s="33"/>
      <c r="P45" s="15"/>
      <c r="Q45" s="81"/>
      <c r="R45" s="81"/>
      <c r="S45" s="33"/>
      <c r="T45" s="15"/>
      <c r="U45" s="15"/>
      <c r="V45" s="15"/>
      <c r="W45" s="15"/>
      <c r="X45" s="33"/>
      <c r="Y45" s="33"/>
      <c r="Z45" s="33"/>
      <c r="AA45" s="33"/>
      <c r="AB45" s="30"/>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30"/>
      <c r="B46" s="33"/>
      <c r="C46" s="15"/>
      <c r="D46" s="81"/>
      <c r="E46" s="81"/>
      <c r="F46" s="36" t="s">
        <v>515</v>
      </c>
      <c r="G46" s="15"/>
      <c r="H46" s="232" t="s">
        <v>472</v>
      </c>
      <c r="I46" s="232"/>
      <c r="J46" s="232"/>
      <c r="K46" s="232"/>
      <c r="L46" s="36"/>
      <c r="M46" s="36"/>
      <c r="N46" s="36"/>
      <c r="O46" s="33"/>
      <c r="P46" s="15"/>
      <c r="Q46" s="36" t="s">
        <v>515</v>
      </c>
      <c r="R46" s="81"/>
      <c r="S46" s="15"/>
      <c r="T46" s="232" t="s">
        <v>473</v>
      </c>
      <c r="U46" s="232"/>
      <c r="V46" s="232"/>
      <c r="W46" s="232"/>
      <c r="X46" s="232"/>
      <c r="Y46" s="33"/>
      <c r="Z46" s="33"/>
      <c r="AA46" s="33"/>
      <c r="AB46" s="30"/>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30"/>
      <c r="B47" s="33"/>
      <c r="C47" s="15"/>
      <c r="D47" s="81"/>
      <c r="E47" s="81"/>
      <c r="F47" s="36"/>
      <c r="G47" s="15"/>
      <c r="H47" s="15"/>
      <c r="I47" s="76"/>
      <c r="J47" s="15"/>
      <c r="K47" s="36"/>
      <c r="L47" s="36"/>
      <c r="M47" s="36"/>
      <c r="N47" s="36"/>
      <c r="O47" s="33"/>
      <c r="P47" s="15"/>
      <c r="Q47" s="36"/>
      <c r="R47" s="81"/>
      <c r="S47" s="81"/>
      <c r="T47" s="81"/>
      <c r="U47" s="15"/>
      <c r="V47" s="76"/>
      <c r="W47" s="15"/>
      <c r="X47" s="33"/>
      <c r="Y47" s="33"/>
      <c r="Z47" s="33"/>
      <c r="AA47" s="33"/>
      <c r="AB47" s="30"/>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30"/>
      <c r="B48" s="33"/>
      <c r="C48" s="15"/>
      <c r="D48" s="81"/>
      <c r="E48" s="81"/>
      <c r="F48" s="36" t="s">
        <v>516</v>
      </c>
      <c r="G48" s="15"/>
      <c r="H48" s="85" t="s">
        <v>3</v>
      </c>
      <c r="I48" s="15"/>
      <c r="J48" s="228">
        <f>M24</f>
        <v>6.45</v>
      </c>
      <c r="K48" s="228"/>
      <c r="L48" s="96" t="s">
        <v>7</v>
      </c>
      <c r="M48" s="36"/>
      <c r="N48" s="36"/>
      <c r="O48" s="33"/>
      <c r="P48" s="15"/>
      <c r="Q48" s="36" t="s">
        <v>516</v>
      </c>
      <c r="R48" s="81"/>
      <c r="S48" s="15"/>
      <c r="T48" s="85" t="s">
        <v>3</v>
      </c>
      <c r="U48" s="15"/>
      <c r="V48" s="15"/>
      <c r="W48" s="228">
        <f>M27</f>
        <v>6.1</v>
      </c>
      <c r="X48" s="228"/>
      <c r="Y48" s="88" t="s">
        <v>7</v>
      </c>
      <c r="Z48" s="88"/>
      <c r="AA48" s="33"/>
      <c r="AB48" s="30"/>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30"/>
      <c r="B49" s="33"/>
      <c r="C49" s="15"/>
      <c r="D49" s="81"/>
      <c r="E49" s="81"/>
      <c r="F49" s="36"/>
      <c r="G49" s="15"/>
      <c r="H49" s="85"/>
      <c r="I49" s="15"/>
      <c r="J49" s="87"/>
      <c r="K49" s="15"/>
      <c r="L49" s="93"/>
      <c r="M49" s="36"/>
      <c r="N49" s="36"/>
      <c r="O49" s="33"/>
      <c r="P49" s="15"/>
      <c r="Q49" s="36"/>
      <c r="R49" s="81"/>
      <c r="S49" s="15"/>
      <c r="T49" s="85"/>
      <c r="U49" s="87"/>
      <c r="V49" s="15"/>
      <c r="W49" s="76"/>
      <c r="X49" s="15"/>
      <c r="Y49" s="66"/>
      <c r="Z49" s="66"/>
      <c r="AA49" s="33"/>
      <c r="AB49" s="30"/>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30"/>
      <c r="B50" s="33"/>
      <c r="C50" s="15"/>
      <c r="D50" s="81"/>
      <c r="E50" s="81"/>
      <c r="F50" s="36"/>
      <c r="G50" s="15"/>
      <c r="H50" s="85" t="s">
        <v>5</v>
      </c>
      <c r="I50" s="15"/>
      <c r="J50" s="228">
        <f>M30</f>
        <v>2.4500000000000002</v>
      </c>
      <c r="K50" s="228"/>
      <c r="L50" s="96" t="s">
        <v>7</v>
      </c>
      <c r="M50" s="36"/>
      <c r="N50" s="36"/>
      <c r="O50" s="33"/>
      <c r="P50" s="15"/>
      <c r="Q50" s="36"/>
      <c r="R50" s="81"/>
      <c r="S50" s="15"/>
      <c r="T50" s="85" t="s">
        <v>5</v>
      </c>
      <c r="U50" s="15"/>
      <c r="V50" s="15"/>
      <c r="W50" s="228">
        <f>M30</f>
        <v>2.4500000000000002</v>
      </c>
      <c r="X50" s="228"/>
      <c r="Y50" s="88" t="s">
        <v>7</v>
      </c>
      <c r="Z50" s="88"/>
      <c r="AA50" s="33"/>
      <c r="AB50" s="30"/>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30"/>
      <c r="B51" s="33"/>
      <c r="C51" s="15"/>
      <c r="D51" s="44"/>
      <c r="E51" s="83"/>
      <c r="F51" s="82"/>
      <c r="G51" s="84"/>
      <c r="H51" s="84"/>
      <c r="I51" s="84"/>
      <c r="J51" s="84"/>
      <c r="K51" s="40"/>
      <c r="L51" s="69"/>
      <c r="M51" s="36"/>
      <c r="N51" s="36"/>
      <c r="O51" s="33"/>
      <c r="P51" s="84"/>
      <c r="Q51" s="82"/>
      <c r="R51" s="83"/>
      <c r="S51" s="84"/>
      <c r="T51" s="84"/>
      <c r="U51" s="84"/>
      <c r="V51" s="84"/>
      <c r="W51" s="84"/>
      <c r="X51" s="92"/>
      <c r="Y51" s="83"/>
      <c r="Z51" s="83"/>
      <c r="AA51" s="33"/>
      <c r="AB51" s="30"/>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30"/>
      <c r="B52" s="33"/>
      <c r="C52" s="15"/>
      <c r="D52" s="44"/>
      <c r="E52" s="33"/>
      <c r="F52" s="44"/>
      <c r="G52" s="15"/>
      <c r="H52" s="15"/>
      <c r="I52" s="15"/>
      <c r="J52" s="15"/>
      <c r="K52" s="36"/>
      <c r="L52" s="68"/>
      <c r="M52" s="36"/>
      <c r="N52" s="36"/>
      <c r="O52" s="33"/>
      <c r="P52" s="15"/>
      <c r="Q52" s="44"/>
      <c r="R52" s="33"/>
      <c r="S52" s="33"/>
      <c r="T52" s="15"/>
      <c r="U52" s="15"/>
      <c r="V52" s="15"/>
      <c r="W52" s="15"/>
      <c r="X52" s="66"/>
      <c r="Y52" s="33"/>
      <c r="Z52" s="33"/>
      <c r="AA52" s="33"/>
      <c r="AB52" s="30"/>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30"/>
      <c r="B53" s="33"/>
      <c r="C53" s="15"/>
      <c r="D53" s="44"/>
      <c r="E53" s="33"/>
      <c r="F53" s="36" t="str">
        <f>IF(H46="wewnętrzna","bez znaczenia","Okno *")</f>
        <v>bez znaczenia</v>
      </c>
      <c r="G53" s="15"/>
      <c r="H53" s="246" t="s">
        <v>470</v>
      </c>
      <c r="I53" s="246"/>
      <c r="J53" s="246"/>
      <c r="K53" s="246"/>
      <c r="L53" s="68"/>
      <c r="M53" s="36"/>
      <c r="N53" s="36"/>
      <c r="O53" s="33"/>
      <c r="P53" s="15"/>
      <c r="Q53" s="36" t="str">
        <f>IF(T46="wewnętrzna","bez znaczenia","Okno *")</f>
        <v>Okno *</v>
      </c>
      <c r="R53" s="33"/>
      <c r="S53" s="15"/>
      <c r="T53" s="246" t="s">
        <v>454</v>
      </c>
      <c r="U53" s="246"/>
      <c r="V53" s="246"/>
      <c r="W53" s="246"/>
      <c r="X53" s="246"/>
      <c r="Y53" s="66"/>
      <c r="Z53" s="66"/>
      <c r="AA53" s="33"/>
      <c r="AB53" s="30"/>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30"/>
      <c r="B54" s="33"/>
      <c r="C54" s="15"/>
      <c r="D54" s="98"/>
      <c r="E54" s="33"/>
      <c r="F54" s="86"/>
      <c r="G54" s="15"/>
      <c r="H54" s="15"/>
      <c r="I54" s="15"/>
      <c r="J54" s="15"/>
      <c r="K54" s="36"/>
      <c r="L54" s="68"/>
      <c r="M54" s="36"/>
      <c r="N54" s="36"/>
      <c r="O54" s="33"/>
      <c r="P54" s="15"/>
      <c r="Q54" s="248"/>
      <c r="R54" s="248"/>
      <c r="S54" s="15"/>
      <c r="T54" s="33"/>
      <c r="U54" s="15"/>
      <c r="V54" s="15"/>
      <c r="W54" s="15"/>
      <c r="X54" s="15"/>
      <c r="Y54" s="66"/>
      <c r="Z54" s="66"/>
      <c r="AA54" s="33"/>
      <c r="AB54" s="30"/>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30"/>
      <c r="B55" s="33"/>
      <c r="C55" s="15"/>
      <c r="D55" s="44"/>
      <c r="E55" s="33"/>
      <c r="F55" s="44"/>
      <c r="G55" s="15"/>
      <c r="H55" s="85" t="s">
        <v>3</v>
      </c>
      <c r="I55" s="15"/>
      <c r="J55" s="246">
        <v>1.1000000000000001</v>
      </c>
      <c r="K55" s="246"/>
      <c r="L55" s="96" t="s">
        <v>7</v>
      </c>
      <c r="M55" s="36"/>
      <c r="N55" s="36"/>
      <c r="O55" s="33"/>
      <c r="P55" s="15"/>
      <c r="Q55" s="44"/>
      <c r="R55" s="33"/>
      <c r="S55" s="15"/>
      <c r="T55" s="85" t="s">
        <v>3</v>
      </c>
      <c r="U55" s="15"/>
      <c r="V55" s="15"/>
      <c r="W55" s="246">
        <v>0</v>
      </c>
      <c r="X55" s="246"/>
      <c r="Y55" s="88" t="s">
        <v>7</v>
      </c>
      <c r="Z55" s="88"/>
      <c r="AA55" s="33"/>
      <c r="AB55" s="30"/>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30"/>
      <c r="B56" s="33"/>
      <c r="C56" s="15"/>
      <c r="D56" s="99"/>
      <c r="E56" s="33"/>
      <c r="F56" s="44"/>
      <c r="G56" s="15"/>
      <c r="H56" s="33"/>
      <c r="I56" s="15"/>
      <c r="J56" s="15"/>
      <c r="K56" s="15"/>
      <c r="L56" s="97"/>
      <c r="M56" s="36"/>
      <c r="N56" s="36"/>
      <c r="O56" s="33"/>
      <c r="P56" s="15"/>
      <c r="Q56" s="44"/>
      <c r="R56" s="33"/>
      <c r="S56" s="91"/>
      <c r="T56" s="33"/>
      <c r="U56" s="15"/>
      <c r="V56" s="15"/>
      <c r="W56" s="15"/>
      <c r="X56" s="15"/>
      <c r="Y56" s="89"/>
      <c r="Z56" s="29"/>
      <c r="AA56" s="33"/>
      <c r="AB56" s="30"/>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30"/>
      <c r="B57" s="33"/>
      <c r="C57" s="15"/>
      <c r="D57" s="44"/>
      <c r="E57" s="33"/>
      <c r="F57" s="44"/>
      <c r="G57" s="15"/>
      <c r="H57" s="85" t="s">
        <v>5</v>
      </c>
      <c r="I57" s="15"/>
      <c r="J57" s="246">
        <v>1.8</v>
      </c>
      <c r="K57" s="246"/>
      <c r="L57" s="96" t="s">
        <v>7</v>
      </c>
      <c r="M57" s="36"/>
      <c r="N57" s="36"/>
      <c r="O57" s="33"/>
      <c r="P57" s="15"/>
      <c r="Q57" s="44"/>
      <c r="R57" s="33"/>
      <c r="S57" s="15"/>
      <c r="T57" s="85" t="s">
        <v>5</v>
      </c>
      <c r="U57" s="15"/>
      <c r="V57" s="15"/>
      <c r="W57" s="246">
        <v>0</v>
      </c>
      <c r="X57" s="246"/>
      <c r="Y57" s="88" t="s">
        <v>7</v>
      </c>
      <c r="Z57" s="88"/>
      <c r="AA57" s="33"/>
      <c r="AB57" s="30"/>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30"/>
      <c r="B58" s="33"/>
      <c r="C58" s="15"/>
      <c r="D58" s="44"/>
      <c r="E58" s="33"/>
      <c r="F58" s="44"/>
      <c r="G58" s="15"/>
      <c r="H58" s="15"/>
      <c r="I58" s="15"/>
      <c r="J58" s="15"/>
      <c r="K58" s="36"/>
      <c r="L58" s="36"/>
      <c r="M58" s="36"/>
      <c r="N58" s="36"/>
      <c r="O58" s="33"/>
      <c r="P58" s="15"/>
      <c r="Q58" s="44"/>
      <c r="R58" s="33"/>
      <c r="S58" s="33"/>
      <c r="T58" s="15"/>
      <c r="U58" s="15"/>
      <c r="V58" s="15"/>
      <c r="W58" s="15"/>
      <c r="X58" s="33"/>
      <c r="Y58" s="33"/>
      <c r="Z58" s="33"/>
      <c r="AA58" s="33"/>
      <c r="AB58" s="30"/>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30"/>
      <c r="B59" s="33"/>
      <c r="C59" s="15"/>
      <c r="D59" s="44"/>
      <c r="E59" s="33"/>
      <c r="F59" s="36" t="s">
        <v>447</v>
      </c>
      <c r="G59" s="15"/>
      <c r="H59" s="246" t="s">
        <v>452</v>
      </c>
      <c r="I59" s="246"/>
      <c r="J59" s="246"/>
      <c r="K59" s="246"/>
      <c r="L59" s="36"/>
      <c r="M59" s="36"/>
      <c r="N59" s="36"/>
      <c r="O59" s="33"/>
      <c r="P59" s="15"/>
      <c r="Q59" s="36" t="s">
        <v>447</v>
      </c>
      <c r="R59" s="33"/>
      <c r="S59" s="33"/>
      <c r="T59" s="246" t="s">
        <v>454</v>
      </c>
      <c r="U59" s="246"/>
      <c r="V59" s="246"/>
      <c r="W59" s="246"/>
      <c r="X59" s="246"/>
      <c r="Y59" s="33"/>
      <c r="Z59" s="33"/>
      <c r="AA59" s="33"/>
      <c r="AB59" s="30"/>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30"/>
      <c r="B60" s="33"/>
      <c r="C60" s="15"/>
      <c r="D60" s="15"/>
      <c r="E60" s="15"/>
      <c r="F60" s="15"/>
      <c r="G60" s="15"/>
      <c r="H60" s="15"/>
      <c r="I60" s="15"/>
      <c r="J60" s="15"/>
      <c r="K60" s="36"/>
      <c r="L60" s="36"/>
      <c r="M60" s="36"/>
      <c r="N60" s="36"/>
      <c r="O60" s="33"/>
      <c r="P60" s="33"/>
      <c r="Q60" s="33"/>
      <c r="R60" s="33"/>
      <c r="S60" s="33"/>
      <c r="T60" s="33"/>
      <c r="U60" s="33"/>
      <c r="V60" s="33"/>
      <c r="W60" s="33"/>
      <c r="X60" s="33"/>
      <c r="Y60" s="33"/>
      <c r="Z60" s="33"/>
      <c r="AA60" s="33"/>
      <c r="AB60" s="30"/>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30"/>
      <c r="B61" s="33"/>
      <c r="C61" s="44"/>
      <c r="D61" s="44"/>
      <c r="E61" s="108" t="s">
        <v>489</v>
      </c>
      <c r="F61" s="33"/>
      <c r="G61" s="15"/>
      <c r="H61" s="15"/>
      <c r="I61" s="15"/>
      <c r="J61" s="15"/>
      <c r="K61" s="36"/>
      <c r="L61" s="36"/>
      <c r="M61" s="36"/>
      <c r="N61" s="36"/>
      <c r="O61" s="33"/>
      <c r="P61" s="108"/>
      <c r="Q61" s="33"/>
      <c r="R61" s="33"/>
      <c r="S61" s="33"/>
      <c r="T61" s="33"/>
      <c r="U61" s="33"/>
      <c r="V61" s="33"/>
      <c r="W61" s="33"/>
      <c r="X61" s="33"/>
      <c r="Y61" s="33"/>
      <c r="Z61" s="33"/>
      <c r="AA61" s="33"/>
      <c r="AB61" s="30"/>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30"/>
      <c r="B62" s="33"/>
      <c r="C62" s="44"/>
      <c r="D62" s="44"/>
      <c r="E62" s="33"/>
      <c r="F62" s="33"/>
      <c r="G62" s="15"/>
      <c r="H62" s="15"/>
      <c r="I62" s="15"/>
      <c r="J62" s="15"/>
      <c r="K62" s="36"/>
      <c r="L62" s="36"/>
      <c r="M62" s="36"/>
      <c r="N62" s="36"/>
      <c r="O62" s="33"/>
      <c r="P62" s="33"/>
      <c r="Q62" s="33"/>
      <c r="R62" s="33"/>
      <c r="S62" s="33"/>
      <c r="T62" s="33"/>
      <c r="U62" s="33"/>
      <c r="V62" s="33"/>
      <c r="W62" s="33"/>
      <c r="X62" s="33"/>
      <c r="Y62" s="33"/>
      <c r="Z62" s="33"/>
      <c r="AA62" s="33"/>
      <c r="AB62" s="30"/>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30"/>
      <c r="B63" s="33"/>
      <c r="C63" s="44"/>
      <c r="D63" s="44"/>
      <c r="E63" s="33"/>
      <c r="F63" s="33"/>
      <c r="G63" s="15"/>
      <c r="H63" s="15"/>
      <c r="I63" s="15"/>
      <c r="J63" s="15"/>
      <c r="K63" s="36"/>
      <c r="L63" s="36"/>
      <c r="M63" s="36"/>
      <c r="N63" s="36"/>
      <c r="O63" s="33"/>
      <c r="P63" s="33"/>
      <c r="Q63" s="33"/>
      <c r="R63" s="33"/>
      <c r="S63" s="33"/>
      <c r="T63" s="33"/>
      <c r="U63" s="33"/>
      <c r="V63" s="33"/>
      <c r="W63" s="33"/>
      <c r="X63" s="33"/>
      <c r="Y63" s="33"/>
      <c r="Z63" s="33"/>
      <c r="AA63" s="33"/>
      <c r="AB63" s="30"/>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30"/>
      <c r="B64" s="33"/>
      <c r="C64" s="44"/>
      <c r="D64" s="44"/>
      <c r="E64" s="33"/>
      <c r="F64" s="33"/>
      <c r="G64" s="15"/>
      <c r="H64" s="15"/>
      <c r="I64" s="15"/>
      <c r="J64" s="15"/>
      <c r="K64" s="36"/>
      <c r="L64" s="36"/>
      <c r="M64" s="36"/>
      <c r="N64" s="36"/>
      <c r="O64" s="33"/>
      <c r="P64" s="33"/>
      <c r="Q64" s="33"/>
      <c r="R64" s="33"/>
      <c r="S64" s="33"/>
      <c r="T64" s="33"/>
      <c r="U64" s="33"/>
      <c r="V64" s="33"/>
      <c r="W64" s="33"/>
      <c r="X64" s="33"/>
      <c r="Y64" s="33"/>
      <c r="Z64" s="33"/>
      <c r="AA64" s="33"/>
      <c r="AB64" s="30"/>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30"/>
      <c r="B65" s="33"/>
      <c r="C65" s="44"/>
      <c r="D65" s="15"/>
      <c r="E65" s="15"/>
      <c r="F65" s="15"/>
      <c r="G65" s="15"/>
      <c r="H65" s="15"/>
      <c r="I65" s="15"/>
      <c r="J65" s="15"/>
      <c r="K65" s="36"/>
      <c r="L65" s="36"/>
      <c r="M65" s="36"/>
      <c r="N65" s="36"/>
      <c r="O65" s="33"/>
      <c r="P65" s="33"/>
      <c r="Q65" s="33"/>
      <c r="R65" s="33"/>
      <c r="S65" s="33"/>
      <c r="T65" s="15"/>
      <c r="U65" s="33"/>
      <c r="V65" s="33"/>
      <c r="W65" s="33"/>
      <c r="X65" s="33"/>
      <c r="Y65" s="33"/>
      <c r="Z65" s="33"/>
      <c r="AA65" s="33"/>
      <c r="AB65" s="30"/>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30"/>
      <c r="B66" s="33"/>
      <c r="C66" s="44"/>
      <c r="D66" s="44"/>
      <c r="E66" s="33"/>
      <c r="F66" s="33"/>
      <c r="G66" s="15"/>
      <c r="H66" s="15"/>
      <c r="I66" s="15"/>
      <c r="J66" s="15"/>
      <c r="K66" s="36"/>
      <c r="L66" s="36"/>
      <c r="M66" s="36"/>
      <c r="N66" s="36"/>
      <c r="O66" s="33"/>
      <c r="P66" s="44"/>
      <c r="Q66" s="44"/>
      <c r="R66" s="33"/>
      <c r="S66" s="33"/>
      <c r="T66" s="15"/>
      <c r="U66" s="15"/>
      <c r="V66" s="15"/>
      <c r="W66" s="15"/>
      <c r="X66" s="33"/>
      <c r="Y66" s="33"/>
      <c r="Z66" s="33"/>
      <c r="AA66" s="33"/>
      <c r="AB66" s="30"/>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30"/>
      <c r="B67" s="33"/>
      <c r="C67" s="15"/>
      <c r="D67" s="15"/>
      <c r="E67" s="36"/>
      <c r="F67" s="36" t="s">
        <v>10</v>
      </c>
      <c r="G67" s="29"/>
      <c r="H67" s="231" t="str">
        <f>Obliczenia5!B48</f>
        <v>Południe</v>
      </c>
      <c r="I67" s="231"/>
      <c r="J67" s="231"/>
      <c r="K67" s="231"/>
      <c r="L67" s="36"/>
      <c r="M67" s="36"/>
      <c r="N67" s="36"/>
      <c r="O67" s="33"/>
      <c r="P67" s="15"/>
      <c r="Q67" s="36" t="s">
        <v>10</v>
      </c>
      <c r="R67" s="15"/>
      <c r="S67" s="36"/>
      <c r="T67" s="231" t="str">
        <f>Obliczenia5!B47</f>
        <v>Wschód</v>
      </c>
      <c r="U67" s="231"/>
      <c r="V67" s="231"/>
      <c r="W67" s="231"/>
      <c r="X67" s="231"/>
      <c r="Y67" s="33"/>
      <c r="Z67" s="33"/>
      <c r="AA67" s="33"/>
      <c r="AB67" s="30"/>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30"/>
      <c r="B68" s="33"/>
      <c r="C68" s="102" t="str">
        <f>VLOOKUP(H67,lista_kierunki_swiata3,3,0)</f>
        <v>S</v>
      </c>
      <c r="D68" s="44"/>
      <c r="E68" s="83"/>
      <c r="F68" s="83"/>
      <c r="G68" s="84"/>
      <c r="H68" s="84"/>
      <c r="I68" s="84"/>
      <c r="J68" s="84"/>
      <c r="K68" s="40"/>
      <c r="L68" s="40"/>
      <c r="M68" s="36"/>
      <c r="N68" s="36"/>
      <c r="O68" s="101" t="str">
        <f>VLOOKUP(T67,lista_kierunki_swiata3,3,0)</f>
        <v>E</v>
      </c>
      <c r="P68" s="84"/>
      <c r="Q68" s="82"/>
      <c r="R68" s="83"/>
      <c r="S68" s="83"/>
      <c r="T68" s="84"/>
      <c r="U68" s="84"/>
      <c r="V68" s="84"/>
      <c r="W68" s="84"/>
      <c r="X68" s="83"/>
      <c r="Y68" s="83"/>
      <c r="Z68" s="83"/>
      <c r="AA68" s="33"/>
      <c r="AB68" s="30"/>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30"/>
      <c r="B69" s="33"/>
      <c r="C69" s="15"/>
      <c r="D69" s="81"/>
      <c r="E69" s="81"/>
      <c r="F69" s="33"/>
      <c r="G69" s="15"/>
      <c r="H69" s="15"/>
      <c r="I69" s="15"/>
      <c r="J69" s="15"/>
      <c r="K69" s="36"/>
      <c r="L69" s="36"/>
      <c r="M69" s="36"/>
      <c r="N69" s="36"/>
      <c r="O69" s="15"/>
      <c r="P69" s="15"/>
      <c r="Q69" s="81"/>
      <c r="R69" s="81"/>
      <c r="S69" s="33"/>
      <c r="T69" s="15"/>
      <c r="U69" s="15"/>
      <c r="V69" s="15"/>
      <c r="W69" s="15"/>
      <c r="X69" s="33"/>
      <c r="Y69" s="33"/>
      <c r="Z69" s="33"/>
      <c r="AA69" s="33"/>
      <c r="AB69" s="30"/>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30"/>
      <c r="B70" s="33"/>
      <c r="C70" s="15"/>
      <c r="D70" s="81"/>
      <c r="E70" s="81"/>
      <c r="F70" s="36" t="s">
        <v>515</v>
      </c>
      <c r="G70" s="15"/>
      <c r="H70" s="232" t="s">
        <v>472</v>
      </c>
      <c r="I70" s="232"/>
      <c r="J70" s="232"/>
      <c r="K70" s="232"/>
      <c r="L70" s="36"/>
      <c r="M70" s="36"/>
      <c r="N70" s="36"/>
      <c r="O70" s="15"/>
      <c r="P70" s="15"/>
      <c r="Q70" s="36" t="s">
        <v>515</v>
      </c>
      <c r="R70" s="81"/>
      <c r="S70" s="15"/>
      <c r="T70" s="232" t="s">
        <v>472</v>
      </c>
      <c r="U70" s="232"/>
      <c r="V70" s="232"/>
      <c r="W70" s="232"/>
      <c r="X70" s="232"/>
      <c r="Y70" s="33"/>
      <c r="Z70" s="33"/>
      <c r="AA70" s="33"/>
      <c r="AB70" s="30"/>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30"/>
      <c r="B71" s="33"/>
      <c r="C71" s="15"/>
      <c r="D71" s="81"/>
      <c r="E71" s="81"/>
      <c r="F71" s="36"/>
      <c r="G71" s="15"/>
      <c r="H71" s="15"/>
      <c r="I71" s="76"/>
      <c r="J71" s="15"/>
      <c r="K71" s="36"/>
      <c r="L71" s="36"/>
      <c r="M71" s="36"/>
      <c r="N71" s="36"/>
      <c r="O71" s="33"/>
      <c r="P71" s="15"/>
      <c r="Q71" s="36"/>
      <c r="R71" s="81"/>
      <c r="S71" s="81"/>
      <c r="T71" s="81"/>
      <c r="U71" s="15"/>
      <c r="V71" s="76"/>
      <c r="W71" s="15"/>
      <c r="X71" s="33"/>
      <c r="Y71" s="33"/>
      <c r="Z71" s="33"/>
      <c r="AA71" s="33"/>
      <c r="AB71" s="30"/>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30"/>
      <c r="B72" s="33"/>
      <c r="C72" s="15"/>
      <c r="D72" s="81"/>
      <c r="E72" s="81"/>
      <c r="F72" s="36" t="s">
        <v>516</v>
      </c>
      <c r="G72" s="15"/>
      <c r="H72" s="85" t="s">
        <v>3</v>
      </c>
      <c r="I72" s="15"/>
      <c r="J72" s="228">
        <f>W48</f>
        <v>6.1</v>
      </c>
      <c r="K72" s="228"/>
      <c r="L72" s="96" t="s">
        <v>7</v>
      </c>
      <c r="M72" s="36"/>
      <c r="N72" s="36"/>
      <c r="O72" s="33"/>
      <c r="P72" s="15"/>
      <c r="Q72" s="36" t="s">
        <v>516</v>
      </c>
      <c r="R72" s="81"/>
      <c r="S72" s="15"/>
      <c r="T72" s="85" t="s">
        <v>3</v>
      </c>
      <c r="U72" s="15"/>
      <c r="V72" s="15"/>
      <c r="W72" s="228">
        <f>J48</f>
        <v>6.45</v>
      </c>
      <c r="X72" s="228"/>
      <c r="Y72" s="88" t="s">
        <v>7</v>
      </c>
      <c r="Z72" s="88"/>
      <c r="AA72" s="33"/>
      <c r="AB72" s="30"/>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30"/>
      <c r="B73" s="33"/>
      <c r="C73" s="15"/>
      <c r="D73" s="81"/>
      <c r="E73" s="81"/>
      <c r="F73" s="36"/>
      <c r="G73" s="15"/>
      <c r="H73" s="85"/>
      <c r="I73" s="15"/>
      <c r="J73" s="87"/>
      <c r="K73" s="15"/>
      <c r="L73" s="93"/>
      <c r="M73" s="36"/>
      <c r="N73" s="36"/>
      <c r="O73" s="33"/>
      <c r="P73" s="15"/>
      <c r="Q73" s="36"/>
      <c r="R73" s="81"/>
      <c r="S73" s="15"/>
      <c r="T73" s="85"/>
      <c r="U73" s="87"/>
      <c r="V73" s="15"/>
      <c r="W73" s="76"/>
      <c r="X73" s="15"/>
      <c r="Y73" s="66"/>
      <c r="Z73" s="66"/>
      <c r="AA73" s="33"/>
      <c r="AB73" s="30"/>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30"/>
      <c r="B74" s="33"/>
      <c r="C74" s="15"/>
      <c r="D74" s="81"/>
      <c r="E74" s="81"/>
      <c r="F74" s="36"/>
      <c r="G74" s="15"/>
      <c r="H74" s="85" t="s">
        <v>5</v>
      </c>
      <c r="I74" s="15"/>
      <c r="J74" s="228">
        <f>M30</f>
        <v>2.4500000000000002</v>
      </c>
      <c r="K74" s="228"/>
      <c r="L74" s="96" t="s">
        <v>7</v>
      </c>
      <c r="M74" s="36"/>
      <c r="N74" s="36"/>
      <c r="O74" s="33"/>
      <c r="P74" s="15"/>
      <c r="Q74" s="36"/>
      <c r="R74" s="81"/>
      <c r="S74" s="15"/>
      <c r="T74" s="85" t="s">
        <v>5</v>
      </c>
      <c r="U74" s="15"/>
      <c r="V74" s="15"/>
      <c r="W74" s="228">
        <f>M30</f>
        <v>2.4500000000000002</v>
      </c>
      <c r="X74" s="228"/>
      <c r="Y74" s="88" t="s">
        <v>7</v>
      </c>
      <c r="Z74" s="88"/>
      <c r="AA74" s="33"/>
      <c r="AB74" s="30"/>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30"/>
      <c r="B75" s="33"/>
      <c r="C75" s="15"/>
      <c r="D75" s="44"/>
      <c r="E75" s="83"/>
      <c r="F75" s="82"/>
      <c r="G75" s="84"/>
      <c r="H75" s="84"/>
      <c r="I75" s="84"/>
      <c r="J75" s="84"/>
      <c r="K75" s="40"/>
      <c r="L75" s="69"/>
      <c r="M75" s="36"/>
      <c r="N75" s="36"/>
      <c r="O75" s="33"/>
      <c r="P75" s="84"/>
      <c r="Q75" s="82"/>
      <c r="R75" s="83"/>
      <c r="S75" s="84"/>
      <c r="T75" s="84"/>
      <c r="U75" s="84"/>
      <c r="V75" s="84"/>
      <c r="W75" s="84"/>
      <c r="X75" s="92"/>
      <c r="Y75" s="83"/>
      <c r="Z75" s="83"/>
      <c r="AA75" s="33"/>
      <c r="AB75" s="30"/>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30"/>
      <c r="B76" s="33"/>
      <c r="C76" s="15"/>
      <c r="D76" s="44"/>
      <c r="E76" s="33"/>
      <c r="F76" s="44"/>
      <c r="G76" s="15"/>
      <c r="H76" s="15"/>
      <c r="I76" s="15"/>
      <c r="J76" s="15"/>
      <c r="K76" s="36"/>
      <c r="L76" s="68"/>
      <c r="M76" s="36"/>
      <c r="N76" s="36"/>
      <c r="O76" s="33"/>
      <c r="P76" s="15"/>
      <c r="Q76" s="44"/>
      <c r="R76" s="33"/>
      <c r="S76" s="33"/>
      <c r="T76" s="15"/>
      <c r="U76" s="15"/>
      <c r="V76" s="15"/>
      <c r="W76" s="15"/>
      <c r="X76" s="66"/>
      <c r="Y76" s="33"/>
      <c r="Z76" s="33"/>
      <c r="AA76" s="33"/>
      <c r="AB76" s="30"/>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30"/>
      <c r="B77" s="33"/>
      <c r="C77" s="15"/>
      <c r="D77" s="44"/>
      <c r="E77" s="33"/>
      <c r="F77" s="36" t="str">
        <f>IF(H70="wewnętrzna","bez znaczenia","Okno *")</f>
        <v>bez znaczenia</v>
      </c>
      <c r="G77" s="15"/>
      <c r="H77" s="246" t="s">
        <v>454</v>
      </c>
      <c r="I77" s="246"/>
      <c r="J77" s="246"/>
      <c r="K77" s="246"/>
      <c r="L77" s="68"/>
      <c r="M77" s="36"/>
      <c r="N77" s="36"/>
      <c r="O77" s="33"/>
      <c r="P77" s="15"/>
      <c r="Q77" s="36" t="str">
        <f>IF(T70="wewnętrzna","bez znaczenia","Okno *")</f>
        <v>bez znaczenia</v>
      </c>
      <c r="R77" s="33"/>
      <c r="S77" s="15"/>
      <c r="T77" s="246" t="s">
        <v>469</v>
      </c>
      <c r="U77" s="246"/>
      <c r="V77" s="246"/>
      <c r="W77" s="246"/>
      <c r="X77" s="246"/>
      <c r="Y77" s="66"/>
      <c r="Z77" s="66"/>
      <c r="AA77" s="33"/>
      <c r="AB77" s="30"/>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30"/>
      <c r="B78" s="33"/>
      <c r="C78" s="15"/>
      <c r="D78" s="98"/>
      <c r="E78" s="33"/>
      <c r="F78" s="86"/>
      <c r="G78" s="15"/>
      <c r="H78" s="15"/>
      <c r="I78" s="15"/>
      <c r="J78" s="15"/>
      <c r="K78" s="36"/>
      <c r="L78" s="68"/>
      <c r="M78" s="36"/>
      <c r="N78" s="36"/>
      <c r="O78" s="33"/>
      <c r="P78" s="15"/>
      <c r="Q78" s="248"/>
      <c r="R78" s="248"/>
      <c r="S78" s="15"/>
      <c r="T78" s="33"/>
      <c r="U78" s="15"/>
      <c r="V78" s="15"/>
      <c r="W78" s="15"/>
      <c r="X78" s="15"/>
      <c r="Y78" s="66"/>
      <c r="Z78" s="66"/>
      <c r="AA78" s="33"/>
      <c r="AB78" s="30"/>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30"/>
      <c r="B79" s="33"/>
      <c r="C79" s="15"/>
      <c r="D79" s="44"/>
      <c r="E79" s="33"/>
      <c r="F79" s="44"/>
      <c r="G79" s="15"/>
      <c r="H79" s="85" t="s">
        <v>3</v>
      </c>
      <c r="I79" s="15"/>
      <c r="J79" s="246">
        <v>0</v>
      </c>
      <c r="K79" s="246"/>
      <c r="L79" s="96" t="s">
        <v>7</v>
      </c>
      <c r="M79" s="36"/>
      <c r="N79" s="36"/>
      <c r="O79" s="33"/>
      <c r="P79" s="15"/>
      <c r="Q79" s="44"/>
      <c r="R79" s="33"/>
      <c r="S79" s="15"/>
      <c r="T79" s="85" t="s">
        <v>3</v>
      </c>
      <c r="U79" s="15"/>
      <c r="V79" s="15"/>
      <c r="W79" s="246">
        <v>2</v>
      </c>
      <c r="X79" s="246"/>
      <c r="Y79" s="88" t="s">
        <v>7</v>
      </c>
      <c r="Z79" s="88"/>
      <c r="AA79" s="33"/>
      <c r="AB79" s="30"/>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30"/>
      <c r="B80" s="33"/>
      <c r="C80" s="15"/>
      <c r="D80" s="99"/>
      <c r="E80" s="33"/>
      <c r="F80" s="44"/>
      <c r="G80" s="15"/>
      <c r="H80" s="33"/>
      <c r="I80" s="15"/>
      <c r="J80" s="15"/>
      <c r="K80" s="15"/>
      <c r="L80" s="97"/>
      <c r="M80" s="36"/>
      <c r="N80" s="36"/>
      <c r="O80" s="33"/>
      <c r="P80" s="15"/>
      <c r="Q80" s="44"/>
      <c r="R80" s="33"/>
      <c r="S80" s="91"/>
      <c r="T80" s="33"/>
      <c r="U80" s="15"/>
      <c r="V80" s="15"/>
      <c r="W80" s="15"/>
      <c r="X80" s="15"/>
      <c r="Y80" s="89"/>
      <c r="Z80" s="29"/>
      <c r="AA80" s="33"/>
      <c r="AB80" s="30"/>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30"/>
      <c r="B81" s="33"/>
      <c r="C81" s="15"/>
      <c r="D81" s="44"/>
      <c r="E81" s="33"/>
      <c r="F81" s="44"/>
      <c r="G81" s="15"/>
      <c r="H81" s="85" t="s">
        <v>5</v>
      </c>
      <c r="I81" s="15"/>
      <c r="J81" s="246">
        <v>0</v>
      </c>
      <c r="K81" s="246"/>
      <c r="L81" s="96" t="s">
        <v>7</v>
      </c>
      <c r="M81" s="36"/>
      <c r="N81" s="36"/>
      <c r="O81" s="33"/>
      <c r="P81" s="15"/>
      <c r="Q81" s="44"/>
      <c r="R81" s="33"/>
      <c r="S81" s="15"/>
      <c r="T81" s="85" t="s">
        <v>5</v>
      </c>
      <c r="U81" s="15"/>
      <c r="V81" s="15"/>
      <c r="W81" s="246">
        <v>1</v>
      </c>
      <c r="X81" s="246"/>
      <c r="Y81" s="88" t="s">
        <v>7</v>
      </c>
      <c r="Z81" s="88"/>
      <c r="AA81" s="33"/>
      <c r="AB81" s="30"/>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30"/>
      <c r="B82" s="33"/>
      <c r="C82" s="15"/>
      <c r="D82" s="44"/>
      <c r="E82" s="33"/>
      <c r="F82" s="44"/>
      <c r="G82" s="15"/>
      <c r="H82" s="15"/>
      <c r="I82" s="15"/>
      <c r="J82" s="15"/>
      <c r="K82" s="36"/>
      <c r="L82" s="36"/>
      <c r="M82" s="36"/>
      <c r="N82" s="36"/>
      <c r="O82" s="33"/>
      <c r="P82" s="15"/>
      <c r="Q82" s="44"/>
      <c r="R82" s="33"/>
      <c r="S82" s="33"/>
      <c r="T82" s="15"/>
      <c r="U82" s="15"/>
      <c r="V82" s="15"/>
      <c r="W82" s="15"/>
      <c r="X82" s="33"/>
      <c r="Y82" s="33"/>
      <c r="Z82" s="33"/>
      <c r="AA82" s="33"/>
      <c r="AB82" s="30"/>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30"/>
      <c r="B83" s="33"/>
      <c r="C83" s="15"/>
      <c r="D83" s="44"/>
      <c r="E83" s="33"/>
      <c r="F83" s="36" t="s">
        <v>447</v>
      </c>
      <c r="G83" s="15"/>
      <c r="H83" s="246" t="s">
        <v>454</v>
      </c>
      <c r="I83" s="246"/>
      <c r="J83" s="246"/>
      <c r="K83" s="246"/>
      <c r="L83" s="36"/>
      <c r="M83" s="36"/>
      <c r="N83" s="36"/>
      <c r="O83" s="33"/>
      <c r="P83" s="15"/>
      <c r="Q83" s="36" t="s">
        <v>447</v>
      </c>
      <c r="R83" s="33"/>
      <c r="S83" s="33"/>
      <c r="T83" s="246" t="s">
        <v>454</v>
      </c>
      <c r="U83" s="246"/>
      <c r="V83" s="246"/>
      <c r="W83" s="246"/>
      <c r="X83" s="246"/>
      <c r="Y83" s="33"/>
      <c r="Z83" s="33"/>
      <c r="AA83" s="33"/>
      <c r="AB83" s="30"/>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30"/>
      <c r="B84" s="33"/>
      <c r="C84" s="15"/>
      <c r="D84" s="15"/>
      <c r="E84" s="15"/>
      <c r="F84" s="15"/>
      <c r="G84" s="15"/>
      <c r="H84" s="15"/>
      <c r="I84" s="15"/>
      <c r="J84" s="15"/>
      <c r="K84" s="36"/>
      <c r="L84" s="36"/>
      <c r="M84" s="36"/>
      <c r="N84" s="36"/>
      <c r="O84" s="33"/>
      <c r="P84" s="33"/>
      <c r="Q84" s="33"/>
      <c r="R84" s="33"/>
      <c r="S84" s="33"/>
      <c r="T84" s="33"/>
      <c r="U84" s="33"/>
      <c r="V84" s="33"/>
      <c r="W84" s="33"/>
      <c r="X84" s="33"/>
      <c r="Y84" s="33"/>
      <c r="Z84" s="33"/>
      <c r="AA84" s="33"/>
      <c r="AB84" s="30"/>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30"/>
      <c r="B85" s="33"/>
      <c r="C85" s="44"/>
      <c r="D85" s="44"/>
      <c r="E85" s="33"/>
      <c r="F85" s="33"/>
      <c r="G85" s="15"/>
      <c r="H85" s="15"/>
      <c r="I85" s="15"/>
      <c r="J85" s="15"/>
      <c r="K85" s="36"/>
      <c r="L85" s="36"/>
      <c r="M85" s="36"/>
      <c r="N85" s="36"/>
      <c r="O85" s="33"/>
      <c r="P85" s="33"/>
      <c r="Q85" s="33"/>
      <c r="R85" s="33"/>
      <c r="S85" s="33"/>
      <c r="T85" s="33"/>
      <c r="U85" s="33"/>
      <c r="V85" s="33"/>
      <c r="W85" s="33"/>
      <c r="X85" s="33"/>
      <c r="Y85" s="33"/>
      <c r="Z85" s="33"/>
      <c r="AA85" s="33"/>
      <c r="AB85" s="30"/>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30"/>
      <c r="B86" s="15"/>
      <c r="C86" s="100"/>
      <c r="D86" s="17"/>
      <c r="E86" s="17"/>
      <c r="F86" s="15"/>
      <c r="G86" s="17"/>
      <c r="H86" s="17"/>
      <c r="I86" s="17"/>
      <c r="J86" s="17"/>
      <c r="K86" s="17"/>
      <c r="L86" s="17"/>
      <c r="M86" s="17"/>
      <c r="N86" s="17"/>
      <c r="O86" s="17"/>
      <c r="P86" s="17"/>
      <c r="Q86" s="17"/>
      <c r="R86" s="17"/>
      <c r="S86" s="17"/>
      <c r="T86" s="17"/>
      <c r="U86" s="17"/>
      <c r="V86" s="17"/>
      <c r="AB86" s="30"/>
    </row>
    <row r="87" spans="1:230">
      <c r="A87" s="30"/>
      <c r="B87" s="15"/>
      <c r="C87" s="100"/>
      <c r="D87" s="17"/>
      <c r="E87" s="17"/>
      <c r="F87" s="15"/>
      <c r="G87" s="17"/>
      <c r="H87" s="17"/>
      <c r="I87" s="17"/>
      <c r="J87" s="17"/>
      <c r="K87" s="17"/>
      <c r="L87" s="17"/>
      <c r="M87" s="100"/>
      <c r="N87" s="17"/>
      <c r="O87" s="17"/>
      <c r="P87" s="15"/>
      <c r="Q87" s="17"/>
      <c r="R87" s="17"/>
      <c r="S87" s="17"/>
      <c r="T87" s="17"/>
      <c r="U87" s="17"/>
      <c r="V87" s="17"/>
      <c r="AB87" s="30"/>
    </row>
    <row r="88" spans="1:230">
      <c r="A88" s="30"/>
      <c r="B88" s="15"/>
      <c r="C88" s="33"/>
      <c r="D88" s="104" t="s">
        <v>526</v>
      </c>
      <c r="E88" s="43"/>
      <c r="F88" s="42"/>
      <c r="G88" s="42"/>
      <c r="H88" s="43"/>
      <c r="I88" s="104" t="s">
        <v>527</v>
      </c>
      <c r="J88" s="43"/>
      <c r="K88" s="43"/>
      <c r="L88" s="104" t="s">
        <v>528</v>
      </c>
      <c r="M88" s="43"/>
      <c r="N88" s="17"/>
      <c r="O88" s="17"/>
      <c r="P88" s="17"/>
      <c r="Q88" s="17"/>
      <c r="R88" s="17"/>
      <c r="S88" s="17"/>
      <c r="T88" s="17"/>
      <c r="U88" s="17"/>
      <c r="V88" s="17"/>
      <c r="AB88" s="30"/>
    </row>
    <row r="89" spans="1:230">
      <c r="A89" s="30"/>
      <c r="B89" s="15"/>
      <c r="C89" s="33"/>
      <c r="D89" s="37"/>
      <c r="E89" s="33"/>
      <c r="F89" s="37"/>
      <c r="G89" s="37"/>
      <c r="H89" s="33"/>
      <c r="I89" s="33"/>
      <c r="J89" s="17"/>
      <c r="K89" s="17"/>
      <c r="L89" s="17"/>
      <c r="M89" s="17"/>
      <c r="N89" s="17"/>
      <c r="O89" s="17"/>
      <c r="P89" s="17"/>
      <c r="Q89" s="17"/>
      <c r="R89" s="17"/>
      <c r="S89" s="17"/>
      <c r="T89" s="17"/>
      <c r="U89" s="17"/>
      <c r="V89" s="17"/>
      <c r="AB89" s="30"/>
    </row>
    <row r="90" spans="1:230" ht="14.4" customHeight="1">
      <c r="A90" s="30"/>
      <c r="B90" s="15"/>
      <c r="C90" s="36" t="s">
        <v>525</v>
      </c>
      <c r="D90" s="15"/>
      <c r="E90" s="45" t="str">
        <f>Obliczenia5!B30</f>
        <v>Zachód</v>
      </c>
      <c r="F90" s="15"/>
      <c r="G90" s="15"/>
      <c r="H90" s="15"/>
      <c r="I90" s="105">
        <f>Obliczenia5!L30</f>
        <v>443.52</v>
      </c>
      <c r="J90" s="46" t="s">
        <v>17</v>
      </c>
      <c r="K90" s="107"/>
      <c r="L90" s="105">
        <f>Obliczenia5!L45</f>
        <v>138.22500000000002</v>
      </c>
      <c r="M90" s="46" t="s">
        <v>17</v>
      </c>
      <c r="N90" s="15"/>
      <c r="O90" s="45"/>
      <c r="P90" s="15"/>
      <c r="Q90" s="15"/>
      <c r="R90" s="15"/>
      <c r="S90" s="15"/>
      <c r="T90" s="15"/>
      <c r="U90" s="17"/>
      <c r="V90" s="17"/>
      <c r="AB90" s="30"/>
    </row>
    <row r="91" spans="1:230">
      <c r="A91" s="30"/>
      <c r="B91" s="15"/>
      <c r="C91" s="36" t="s">
        <v>525</v>
      </c>
      <c r="D91" s="15"/>
      <c r="E91" s="45" t="str">
        <f>Obliczenia5!B31</f>
        <v>Północ</v>
      </c>
      <c r="F91" s="15"/>
      <c r="G91" s="15"/>
      <c r="H91" s="15"/>
      <c r="I91" s="105">
        <f>Obliczenia5!L31</f>
        <v>0</v>
      </c>
      <c r="J91" s="46" t="s">
        <v>17</v>
      </c>
      <c r="K91" s="107"/>
      <c r="L91" s="105">
        <f>Obliczenia5!L46</f>
        <v>373.625</v>
      </c>
      <c r="M91" s="46" t="s">
        <v>17</v>
      </c>
      <c r="N91" s="15"/>
      <c r="O91" s="45"/>
      <c r="P91" s="15"/>
      <c r="Q91" s="15"/>
      <c r="R91" s="15"/>
      <c r="S91" s="15"/>
      <c r="T91" s="15"/>
      <c r="U91" s="17"/>
      <c r="V91" s="17"/>
      <c r="AB91" s="30"/>
    </row>
    <row r="92" spans="1:230">
      <c r="A92" s="30"/>
      <c r="B92" s="15"/>
      <c r="C92" s="36" t="s">
        <v>525</v>
      </c>
      <c r="D92" s="15"/>
      <c r="E92" s="45" t="str">
        <f>Obliczenia5!B32</f>
        <v>Wschód</v>
      </c>
      <c r="F92" s="15"/>
      <c r="G92" s="15"/>
      <c r="H92" s="15"/>
      <c r="I92" s="105">
        <f>Obliczenia5!L32</f>
        <v>560</v>
      </c>
      <c r="J92" s="46" t="s">
        <v>17</v>
      </c>
      <c r="K92" s="107"/>
      <c r="L92" s="105">
        <f>Obliczenia5!L47</f>
        <v>138.02500000000003</v>
      </c>
      <c r="M92" s="46" t="s">
        <v>17</v>
      </c>
      <c r="N92" s="15"/>
      <c r="O92" s="45"/>
      <c r="P92" s="15"/>
      <c r="Q92" s="15"/>
      <c r="R92" s="15"/>
      <c r="S92" s="15"/>
      <c r="T92" s="15"/>
      <c r="U92" s="17"/>
      <c r="V92" s="17"/>
      <c r="AB92" s="30"/>
    </row>
    <row r="93" spans="1:230">
      <c r="A93" s="30"/>
      <c r="B93" s="15"/>
      <c r="C93" s="36" t="s">
        <v>525</v>
      </c>
      <c r="D93" s="15"/>
      <c r="E93" s="45" t="str">
        <f>Obliczenia5!B33</f>
        <v>Południe</v>
      </c>
      <c r="F93" s="15"/>
      <c r="G93" s="15"/>
      <c r="H93" s="15"/>
      <c r="I93" s="105">
        <f>Obliczenia5!L33</f>
        <v>0</v>
      </c>
      <c r="J93" s="46" t="s">
        <v>17</v>
      </c>
      <c r="K93" s="107"/>
      <c r="L93" s="105">
        <f>Obliczenia5!L48</f>
        <v>149.44999999999999</v>
      </c>
      <c r="M93" s="46" t="s">
        <v>17</v>
      </c>
      <c r="N93" s="15"/>
      <c r="O93" s="45"/>
      <c r="P93" s="15"/>
      <c r="Q93" s="15"/>
      <c r="R93" s="15"/>
      <c r="S93" s="15"/>
      <c r="T93" s="15"/>
      <c r="U93" s="17"/>
      <c r="V93" s="17"/>
      <c r="AB93" s="30"/>
    </row>
    <row r="94" spans="1:230">
      <c r="A94" s="30"/>
      <c r="B94" s="15"/>
      <c r="C94" s="45"/>
      <c r="D94" s="17"/>
      <c r="E94" s="17"/>
      <c r="F94" s="105"/>
      <c r="G94" s="46"/>
      <c r="H94" s="15"/>
      <c r="I94" s="17"/>
      <c r="J94" s="17"/>
      <c r="K94" s="17"/>
      <c r="L94" s="17"/>
      <c r="M94" s="17"/>
      <c r="N94" s="17"/>
      <c r="O94" s="17"/>
      <c r="P94" s="17"/>
      <c r="Q94" s="17"/>
      <c r="R94" s="17"/>
      <c r="S94" s="17"/>
      <c r="T94" s="17"/>
      <c r="U94" s="17"/>
      <c r="V94" s="17"/>
      <c r="AB94" s="30"/>
    </row>
    <row r="95" spans="1:230">
      <c r="A95" s="30"/>
      <c r="B95" s="15"/>
      <c r="C95" s="45" t="s">
        <v>521</v>
      </c>
      <c r="D95" s="17"/>
      <c r="E95" s="17"/>
      <c r="F95" s="105"/>
      <c r="G95" s="46"/>
      <c r="H95" s="15"/>
      <c r="I95" s="283">
        <f>Obliczenia5!R35+Obliczenia5!L49</f>
        <v>1359</v>
      </c>
      <c r="J95" s="46" t="s">
        <v>17</v>
      </c>
      <c r="K95" s="108" t="s">
        <v>460</v>
      </c>
      <c r="L95" s="17"/>
      <c r="M95" s="17"/>
      <c r="N95" s="17"/>
      <c r="O95" s="17"/>
      <c r="P95" s="17"/>
      <c r="Q95" s="17"/>
      <c r="R95" s="17"/>
      <c r="S95" s="17"/>
      <c r="T95" s="17"/>
      <c r="U95" s="17"/>
      <c r="V95" s="17"/>
      <c r="AB95" s="30"/>
    </row>
    <row r="96" spans="1:230">
      <c r="A96" s="30"/>
      <c r="B96" s="15"/>
      <c r="C96" s="45"/>
      <c r="D96" s="17"/>
      <c r="E96" s="17"/>
      <c r="F96" s="105"/>
      <c r="G96" s="46"/>
      <c r="H96" s="105"/>
      <c r="I96" s="46"/>
      <c r="J96" s="107"/>
      <c r="K96" s="17"/>
      <c r="L96" s="17"/>
      <c r="M96" s="17"/>
      <c r="N96" s="17"/>
      <c r="O96" s="17"/>
      <c r="P96" s="17"/>
      <c r="Q96" s="17"/>
      <c r="R96" s="17"/>
      <c r="S96" s="17"/>
      <c r="T96" s="17"/>
      <c r="U96" s="17"/>
      <c r="V96" s="17"/>
      <c r="AB96" s="30"/>
    </row>
    <row r="97" spans="1:230" customFormat="1">
      <c r="A97" s="30"/>
      <c r="B97" s="33"/>
      <c r="C97" s="44"/>
      <c r="D97" s="44"/>
      <c r="E97" s="33"/>
      <c r="F97" s="33"/>
      <c r="G97" s="15"/>
      <c r="H97" s="15"/>
      <c r="I97" s="15"/>
      <c r="J97" s="15"/>
      <c r="K97" s="36"/>
      <c r="L97" s="36"/>
      <c r="M97" s="36"/>
      <c r="N97" s="36"/>
      <c r="O97" s="33"/>
      <c r="P97" s="33"/>
      <c r="Q97" s="33"/>
      <c r="R97" s="33"/>
      <c r="S97" s="33"/>
      <c r="T97" s="33"/>
      <c r="U97" s="33"/>
      <c r="V97" s="33"/>
      <c r="W97" s="33"/>
      <c r="X97" s="33"/>
      <c r="Y97" s="33"/>
      <c r="Z97" s="33"/>
      <c r="AA97" s="33"/>
      <c r="AB97" s="30"/>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30"/>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0"/>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30"/>
      <c r="B99" s="35"/>
      <c r="C99" s="41" t="s">
        <v>536</v>
      </c>
      <c r="D99" s="35"/>
      <c r="E99" s="35"/>
      <c r="F99" s="35"/>
      <c r="G99" s="35"/>
      <c r="H99" s="35"/>
      <c r="I99" s="35"/>
      <c r="J99" s="35"/>
      <c r="K99" s="35"/>
      <c r="L99" s="35"/>
      <c r="M99" s="35"/>
      <c r="N99" s="35"/>
      <c r="O99" s="35"/>
      <c r="P99" s="35"/>
      <c r="Q99" s="35"/>
      <c r="R99" s="35"/>
      <c r="S99" s="35"/>
      <c r="T99" s="35"/>
      <c r="U99" s="35"/>
      <c r="V99" s="35"/>
      <c r="W99" s="35"/>
      <c r="X99" s="35"/>
      <c r="Y99" s="35"/>
      <c r="Z99" s="35"/>
      <c r="AA99" s="35"/>
      <c r="AB99" s="30"/>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0"/>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30"/>
      <c r="B101" s="33"/>
      <c r="C101" s="44"/>
      <c r="D101" s="44"/>
      <c r="E101" s="33"/>
      <c r="F101" s="33"/>
      <c r="G101" s="15"/>
      <c r="H101" s="15"/>
      <c r="I101" s="15"/>
      <c r="J101" s="15"/>
      <c r="K101" s="36"/>
      <c r="L101" s="36"/>
      <c r="M101" s="36"/>
      <c r="N101" s="36"/>
      <c r="O101" s="33"/>
      <c r="P101" s="33"/>
      <c r="Q101" s="33"/>
      <c r="R101" s="33"/>
      <c r="S101" s="33"/>
      <c r="T101" s="33"/>
      <c r="U101" s="33"/>
      <c r="V101" s="33"/>
      <c r="W101" s="33"/>
      <c r="X101" s="33"/>
      <c r="Y101" s="33"/>
      <c r="Z101" s="33"/>
      <c r="AA101" s="33"/>
      <c r="AB101" s="30"/>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30"/>
      <c r="B102" s="33"/>
      <c r="C102" s="44"/>
      <c r="D102" s="44"/>
      <c r="E102" s="33"/>
      <c r="F102" s="33"/>
      <c r="H102" s="15"/>
      <c r="I102" s="15"/>
      <c r="J102" s="15"/>
      <c r="K102" s="15"/>
      <c r="L102" s="36"/>
      <c r="M102" s="36"/>
      <c r="N102" s="36"/>
      <c r="O102" s="33"/>
      <c r="P102" s="33"/>
      <c r="Q102" s="33"/>
      <c r="R102" s="33"/>
      <c r="S102" s="33"/>
      <c r="T102" s="33"/>
      <c r="U102" s="33"/>
      <c r="V102" s="33"/>
      <c r="W102" s="33"/>
      <c r="X102" s="33"/>
      <c r="Y102" s="33"/>
      <c r="Z102" s="33"/>
      <c r="AA102" s="33"/>
      <c r="AB102" s="30"/>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30"/>
      <c r="B103" s="33"/>
      <c r="C103" s="44"/>
      <c r="D103" s="44"/>
      <c r="E103" s="33"/>
      <c r="F103" s="33"/>
      <c r="G103" s="15"/>
      <c r="H103" s="15"/>
      <c r="I103" s="15"/>
      <c r="J103" s="15"/>
      <c r="K103" s="36"/>
      <c r="L103" s="36"/>
      <c r="M103" s="36"/>
      <c r="N103" s="36"/>
      <c r="O103" s="33"/>
      <c r="P103" s="33"/>
      <c r="Q103" s="33"/>
      <c r="R103" s="33"/>
      <c r="S103" s="33"/>
      <c r="T103" s="33"/>
      <c r="U103" s="33"/>
      <c r="V103" s="33"/>
      <c r="W103" s="33"/>
      <c r="X103" s="33"/>
      <c r="Y103" s="33"/>
      <c r="Z103" s="33"/>
      <c r="AA103" s="33"/>
      <c r="AB103" s="30"/>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30"/>
      <c r="B104" s="33"/>
      <c r="C104" s="44"/>
      <c r="D104" s="44"/>
      <c r="E104" s="36"/>
      <c r="F104" s="36" t="s">
        <v>455</v>
      </c>
      <c r="G104" s="29"/>
      <c r="H104" s="232" t="s">
        <v>456</v>
      </c>
      <c r="I104" s="232"/>
      <c r="J104" s="232"/>
      <c r="K104" s="232"/>
      <c r="L104" s="36"/>
      <c r="M104" s="36"/>
      <c r="N104" s="36"/>
      <c r="O104" s="33"/>
      <c r="P104" s="33"/>
      <c r="Q104" s="33"/>
      <c r="R104" s="33"/>
      <c r="S104" s="33"/>
      <c r="T104" s="33"/>
      <c r="U104" s="33"/>
      <c r="V104" s="33"/>
      <c r="W104" s="33"/>
      <c r="X104" s="33"/>
      <c r="Y104" s="33"/>
      <c r="Z104" s="33"/>
      <c r="AA104" s="33"/>
      <c r="AB104" s="30"/>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30"/>
      <c r="B105" s="33"/>
      <c r="C105" s="44"/>
      <c r="D105" s="44"/>
      <c r="E105" s="83"/>
      <c r="F105" s="83"/>
      <c r="G105" s="84"/>
      <c r="H105" s="84"/>
      <c r="I105" s="84"/>
      <c r="J105" s="84"/>
      <c r="K105" s="40"/>
      <c r="L105" s="40"/>
      <c r="M105" s="36"/>
      <c r="N105" s="36"/>
      <c r="O105" s="33"/>
      <c r="P105" s="33"/>
      <c r="Q105" s="33"/>
      <c r="R105" s="33"/>
      <c r="S105" s="33"/>
      <c r="T105" s="33"/>
      <c r="U105" s="33"/>
      <c r="V105" s="33"/>
      <c r="W105" s="33"/>
      <c r="X105" s="33"/>
      <c r="Y105" s="33"/>
      <c r="Z105" s="33"/>
      <c r="AA105" s="33"/>
      <c r="AB105" s="30"/>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30"/>
      <c r="B106" s="33"/>
      <c r="C106" s="44"/>
      <c r="D106" s="44"/>
      <c r="E106" s="81"/>
      <c r="F106" s="33"/>
      <c r="G106" s="15"/>
      <c r="H106" s="15"/>
      <c r="I106" s="15"/>
      <c r="J106" s="15"/>
      <c r="K106" s="36"/>
      <c r="L106" s="36"/>
      <c r="M106" s="36"/>
      <c r="N106" s="36"/>
      <c r="O106" s="33"/>
      <c r="P106" s="33"/>
      <c r="Q106" s="33"/>
      <c r="R106" s="33"/>
      <c r="S106" s="33"/>
      <c r="T106" s="33"/>
      <c r="U106" s="33"/>
      <c r="V106" s="33"/>
      <c r="W106" s="33"/>
      <c r="X106" s="33"/>
      <c r="Y106" s="33"/>
      <c r="Z106" s="33"/>
      <c r="AA106" s="33"/>
      <c r="AB106" s="30"/>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30"/>
      <c r="B107" s="33"/>
      <c r="C107" s="44"/>
      <c r="D107" s="44"/>
      <c r="E107" s="81"/>
      <c r="F107" s="36" t="s">
        <v>524</v>
      </c>
      <c r="G107" s="15"/>
      <c r="H107" s="232" t="s">
        <v>23</v>
      </c>
      <c r="I107" s="232"/>
      <c r="J107" s="232"/>
      <c r="K107" s="232"/>
      <c r="L107" s="36"/>
      <c r="M107" s="36"/>
      <c r="N107" s="36"/>
      <c r="O107" s="33"/>
      <c r="P107" s="33"/>
      <c r="Q107" s="33"/>
      <c r="R107" s="33"/>
      <c r="S107" s="33"/>
      <c r="T107" s="33"/>
      <c r="U107" s="33"/>
      <c r="V107" s="33"/>
      <c r="W107" s="33"/>
      <c r="X107" s="33"/>
      <c r="Y107" s="33"/>
      <c r="Z107" s="33"/>
      <c r="AA107" s="33"/>
      <c r="AB107" s="30"/>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30"/>
      <c r="B108" s="33"/>
      <c r="C108" s="44"/>
      <c r="D108" s="44"/>
      <c r="E108" s="109"/>
      <c r="F108" s="40"/>
      <c r="G108" s="84"/>
      <c r="H108" s="84"/>
      <c r="I108" s="110"/>
      <c r="J108" s="84"/>
      <c r="K108" s="40"/>
      <c r="L108" s="40"/>
      <c r="M108" s="96"/>
      <c r="N108" s="36"/>
      <c r="O108" s="33"/>
      <c r="P108" s="33"/>
      <c r="Q108" s="33"/>
      <c r="R108" s="33"/>
      <c r="S108" s="33"/>
      <c r="T108" s="33"/>
      <c r="U108" s="33"/>
      <c r="V108" s="33"/>
      <c r="W108" s="33"/>
      <c r="X108" s="33"/>
      <c r="Y108" s="33"/>
      <c r="Z108" s="33"/>
      <c r="AA108" s="33"/>
      <c r="AB108" s="30"/>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30"/>
      <c r="B109" s="33"/>
      <c r="C109" s="44"/>
      <c r="D109" s="44"/>
      <c r="E109" s="81"/>
      <c r="F109" s="15"/>
      <c r="G109" s="15"/>
      <c r="H109" s="15"/>
      <c r="I109" s="15"/>
      <c r="J109" s="15"/>
      <c r="K109" s="15"/>
      <c r="L109" s="15"/>
      <c r="M109" s="36"/>
      <c r="N109" s="36"/>
      <c r="O109" s="33"/>
      <c r="P109" s="33"/>
      <c r="Q109" s="33"/>
      <c r="R109" s="33"/>
      <c r="S109" s="33"/>
      <c r="T109" s="33"/>
      <c r="U109" s="33"/>
      <c r="V109" s="33"/>
      <c r="W109" s="33"/>
      <c r="X109" s="33"/>
      <c r="Y109" s="33"/>
      <c r="Z109" s="33"/>
      <c r="AA109" s="33"/>
      <c r="AB109" s="30"/>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30"/>
      <c r="B110" s="33"/>
      <c r="C110" s="44"/>
      <c r="D110" s="44"/>
      <c r="E110" s="33"/>
      <c r="F110" s="36" t="s">
        <v>519</v>
      </c>
      <c r="G110" s="15"/>
      <c r="H110" s="232" t="s">
        <v>454</v>
      </c>
      <c r="I110" s="232"/>
      <c r="J110" s="232"/>
      <c r="K110" s="232"/>
      <c r="L110" s="68"/>
      <c r="M110" s="36"/>
      <c r="N110" s="36"/>
      <c r="O110" s="33"/>
      <c r="P110" s="33"/>
      <c r="Q110" s="33"/>
      <c r="R110" s="33"/>
      <c r="S110" s="33"/>
      <c r="T110" s="33"/>
      <c r="U110" s="33"/>
      <c r="V110" s="33"/>
      <c r="W110" s="33"/>
      <c r="X110" s="33"/>
      <c r="Y110" s="33"/>
      <c r="Z110" s="33"/>
      <c r="AA110" s="33"/>
      <c r="AB110" s="30"/>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30"/>
      <c r="B111" s="15"/>
      <c r="C111" s="17"/>
      <c r="D111" s="17"/>
      <c r="E111" s="17"/>
      <c r="F111" s="15"/>
      <c r="G111" s="17"/>
      <c r="H111" s="17"/>
      <c r="I111" s="17"/>
      <c r="J111" s="17"/>
      <c r="K111" s="17"/>
      <c r="L111" s="17"/>
      <c r="M111" s="17"/>
      <c r="N111" s="17"/>
      <c r="O111" s="17"/>
      <c r="P111" s="17"/>
      <c r="Q111" s="17"/>
      <c r="R111" s="17"/>
      <c r="S111" s="17"/>
      <c r="T111" s="17"/>
      <c r="U111" s="17"/>
      <c r="V111" s="17"/>
      <c r="AB111" s="30"/>
    </row>
    <row r="112" spans="1:230" ht="15" customHeight="1">
      <c r="A112" s="30"/>
      <c r="B112" s="15"/>
      <c r="C112" s="19"/>
      <c r="D112" s="19"/>
      <c r="E112" s="19"/>
      <c r="F112" s="36"/>
      <c r="G112" s="15"/>
      <c r="H112" s="85" t="s">
        <v>3</v>
      </c>
      <c r="I112" s="15"/>
      <c r="J112" s="246">
        <v>0</v>
      </c>
      <c r="K112" s="246"/>
      <c r="L112" s="96" t="s">
        <v>7</v>
      </c>
      <c r="M112" s="19"/>
      <c r="N112" s="19"/>
      <c r="O112" s="19"/>
      <c r="P112" s="19"/>
      <c r="Q112" s="19"/>
      <c r="R112" s="19"/>
      <c r="S112" s="19"/>
      <c r="T112" s="19"/>
      <c r="U112" s="19"/>
      <c r="V112" s="19"/>
      <c r="W112" s="19"/>
      <c r="X112" s="19"/>
      <c r="Y112" s="19"/>
      <c r="Z112" s="19"/>
      <c r="AA112" s="19"/>
      <c r="AB112" s="30"/>
    </row>
    <row r="113" spans="1:28" ht="15" customHeight="1">
      <c r="A113" s="30"/>
      <c r="B113" s="15"/>
      <c r="C113" s="19"/>
      <c r="D113" s="19"/>
      <c r="E113" s="19"/>
      <c r="F113" s="36"/>
      <c r="G113" s="15"/>
      <c r="H113" s="85"/>
      <c r="I113" s="15"/>
      <c r="J113" s="87"/>
      <c r="K113" s="87"/>
      <c r="L113" s="96"/>
      <c r="M113" s="19"/>
      <c r="N113" s="19"/>
      <c r="O113" s="19"/>
      <c r="P113" s="19"/>
      <c r="Q113" s="19"/>
      <c r="R113" s="19"/>
      <c r="S113" s="19"/>
      <c r="T113" s="19"/>
      <c r="U113" s="19"/>
      <c r="V113" s="19"/>
      <c r="W113" s="19"/>
      <c r="X113" s="19"/>
      <c r="Y113" s="19"/>
      <c r="Z113" s="19"/>
      <c r="AA113" s="19"/>
      <c r="AB113" s="30"/>
    </row>
    <row r="114" spans="1:28" ht="15" customHeight="1">
      <c r="A114" s="30"/>
      <c r="B114" s="15"/>
      <c r="C114" s="19"/>
      <c r="D114" s="19"/>
      <c r="E114" s="19"/>
      <c r="F114" s="36"/>
      <c r="G114" s="15"/>
      <c r="H114" s="85" t="s">
        <v>5</v>
      </c>
      <c r="I114" s="15"/>
      <c r="J114" s="246">
        <v>0</v>
      </c>
      <c r="K114" s="246"/>
      <c r="L114" s="96" t="s">
        <v>7</v>
      </c>
      <c r="M114" s="19"/>
      <c r="N114" s="19"/>
      <c r="O114" s="19"/>
      <c r="P114" s="19"/>
      <c r="Q114" s="19"/>
      <c r="R114" s="19"/>
      <c r="S114" s="19"/>
      <c r="T114" s="19"/>
      <c r="U114" s="19"/>
      <c r="V114" s="19"/>
      <c r="W114" s="19"/>
      <c r="X114" s="19"/>
      <c r="Y114" s="19"/>
      <c r="Z114" s="19"/>
      <c r="AA114" s="19"/>
      <c r="AB114" s="30"/>
    </row>
    <row r="115" spans="1:28" ht="15" customHeight="1">
      <c r="A115" s="30"/>
      <c r="B115" s="15"/>
      <c r="C115" s="19"/>
      <c r="D115" s="19"/>
      <c r="E115" s="19"/>
      <c r="F115" s="36"/>
      <c r="G115" s="15"/>
      <c r="H115" s="85"/>
      <c r="I115" s="15"/>
      <c r="J115" s="87"/>
      <c r="K115" s="87"/>
      <c r="L115" s="96"/>
      <c r="M115" s="19"/>
      <c r="N115" s="19"/>
      <c r="O115" s="19"/>
      <c r="P115" s="19"/>
      <c r="Q115" s="115" t="str">
        <f>M27&amp;" [m]"</f>
        <v>6,1 [m]</v>
      </c>
      <c r="R115" s="111"/>
      <c r="S115" s="111"/>
      <c r="T115" s="111"/>
      <c r="U115" s="111"/>
      <c r="V115" s="111"/>
      <c r="W115" s="79" t="str">
        <f>M24&amp;" [m]"</f>
        <v>6,45 [m]</v>
      </c>
      <c r="X115" s="111"/>
      <c r="Y115" s="19"/>
      <c r="Z115" s="19"/>
      <c r="AA115" s="19"/>
      <c r="AB115" s="30"/>
    </row>
    <row r="116" spans="1:28" ht="15" customHeight="1">
      <c r="A116" s="30"/>
      <c r="B116" s="15"/>
      <c r="C116" s="19"/>
      <c r="D116" s="19"/>
      <c r="E116" s="33"/>
      <c r="F116" s="36" t="s">
        <v>447</v>
      </c>
      <c r="G116" s="15"/>
      <c r="H116" s="232" t="s">
        <v>454</v>
      </c>
      <c r="I116" s="232"/>
      <c r="J116" s="232"/>
      <c r="K116" s="232"/>
      <c r="L116" s="36"/>
      <c r="M116" s="19"/>
      <c r="N116" s="19"/>
      <c r="O116" s="19"/>
      <c r="P116" s="19"/>
      <c r="Q116" s="19"/>
      <c r="R116" s="19"/>
      <c r="S116" s="19"/>
      <c r="T116" s="19"/>
      <c r="U116" s="19"/>
      <c r="V116" s="19"/>
      <c r="W116" s="19"/>
      <c r="X116" s="19"/>
      <c r="Y116" s="19"/>
      <c r="Z116" s="19"/>
      <c r="AA116" s="19"/>
      <c r="AB116" s="30"/>
    </row>
    <row r="117" spans="1:28" ht="15" customHeight="1">
      <c r="A117" s="30"/>
      <c r="B117" s="15"/>
      <c r="C117" s="19"/>
      <c r="D117" s="19"/>
      <c r="E117" s="15"/>
      <c r="F117" s="15"/>
      <c r="G117" s="15"/>
      <c r="H117" s="15"/>
      <c r="I117" s="15"/>
      <c r="J117" s="15"/>
      <c r="K117" s="36"/>
      <c r="L117" s="36"/>
      <c r="M117" s="19"/>
      <c r="N117" s="19"/>
      <c r="O117" s="19"/>
      <c r="P117" s="19"/>
      <c r="Q117" s="19"/>
      <c r="R117" s="19"/>
      <c r="S117" s="19"/>
      <c r="T117" s="19"/>
      <c r="U117" s="19"/>
      <c r="V117" s="19"/>
      <c r="W117" s="19"/>
      <c r="X117" s="19"/>
      <c r="Y117" s="19"/>
      <c r="Z117" s="19"/>
      <c r="AA117" s="19"/>
      <c r="AB117" s="30"/>
    </row>
    <row r="118" spans="1:28" ht="15" customHeight="1">
      <c r="A118" s="30"/>
      <c r="B118" s="15"/>
      <c r="C118" s="19"/>
      <c r="D118" s="19"/>
      <c r="E118" s="108" t="s">
        <v>489</v>
      </c>
      <c r="F118" s="15"/>
      <c r="G118" s="15"/>
      <c r="H118" s="15"/>
      <c r="I118" s="15"/>
      <c r="J118" s="15"/>
      <c r="K118" s="36"/>
      <c r="L118" s="36"/>
      <c r="M118" s="19"/>
      <c r="N118" s="19"/>
      <c r="O118" s="19"/>
      <c r="P118" s="19"/>
      <c r="Q118" s="19"/>
      <c r="R118" s="19"/>
      <c r="S118" s="19"/>
      <c r="T118" s="19"/>
      <c r="U118" s="19"/>
      <c r="V118" s="19"/>
      <c r="W118" s="19"/>
      <c r="X118" s="19"/>
      <c r="Y118" s="19"/>
      <c r="Z118" s="19"/>
      <c r="AA118" s="19"/>
      <c r="AB118" s="30"/>
    </row>
    <row r="119" spans="1:28" ht="15" customHeight="1">
      <c r="A119" s="30"/>
      <c r="B119" s="15"/>
      <c r="C119" s="19"/>
      <c r="D119" s="19"/>
      <c r="E119" s="118"/>
      <c r="F119" s="84"/>
      <c r="G119" s="84"/>
      <c r="H119" s="84"/>
      <c r="I119" s="84"/>
      <c r="J119" s="84"/>
      <c r="K119" s="40"/>
      <c r="L119" s="40"/>
      <c r="M119" s="117"/>
      <c r="N119" s="117"/>
      <c r="O119" s="19"/>
      <c r="P119" s="19"/>
      <c r="Q119" s="19"/>
      <c r="R119" s="19"/>
      <c r="S119" s="19"/>
      <c r="T119" s="19"/>
      <c r="U119" s="19"/>
      <c r="V119" s="19"/>
      <c r="W119" s="19"/>
      <c r="X119" s="19"/>
      <c r="Y119" s="19"/>
      <c r="Z119" s="19"/>
      <c r="AA119" s="19"/>
      <c r="AB119" s="30"/>
    </row>
    <row r="120" spans="1:28" ht="15" customHeight="1">
      <c r="A120" s="30"/>
      <c r="B120" s="15"/>
      <c r="C120" s="19"/>
      <c r="D120" s="19"/>
      <c r="E120" s="33"/>
      <c r="F120" s="33"/>
      <c r="G120" s="15"/>
      <c r="H120" s="15"/>
      <c r="I120" s="15"/>
      <c r="J120" s="15"/>
      <c r="K120" s="36"/>
      <c r="L120" s="36"/>
      <c r="M120" s="19"/>
      <c r="N120" s="19"/>
      <c r="O120" s="19"/>
      <c r="P120" s="19"/>
      <c r="Q120" s="19"/>
      <c r="R120" s="19"/>
      <c r="S120" s="19"/>
      <c r="T120" s="19"/>
      <c r="U120" s="19"/>
      <c r="V120" s="19"/>
      <c r="W120" s="19"/>
      <c r="X120" s="19"/>
      <c r="Y120" s="19"/>
      <c r="Z120" s="19"/>
      <c r="AA120" s="19"/>
      <c r="AB120" s="30"/>
    </row>
    <row r="121" spans="1:28" ht="15" customHeight="1">
      <c r="A121" s="30"/>
      <c r="B121" s="15"/>
      <c r="C121" s="19"/>
      <c r="D121" s="19"/>
      <c r="E121" s="36"/>
      <c r="F121" s="36" t="s">
        <v>474</v>
      </c>
      <c r="G121" s="29"/>
      <c r="H121" s="15"/>
      <c r="I121" s="90"/>
      <c r="J121" s="90"/>
      <c r="K121" s="90"/>
      <c r="L121" s="246" t="s">
        <v>458</v>
      </c>
      <c r="M121" s="246"/>
      <c r="N121" s="90"/>
      <c r="O121" s="19"/>
      <c r="P121" s="19"/>
      <c r="Q121" s="19"/>
      <c r="R121" s="19"/>
      <c r="S121" s="19"/>
      <c r="T121" s="19"/>
      <c r="U121" s="19"/>
      <c r="V121" s="19"/>
      <c r="W121" s="19"/>
      <c r="X121" s="19"/>
      <c r="Y121" s="19"/>
      <c r="Z121" s="19"/>
      <c r="AA121" s="19"/>
      <c r="AB121" s="30"/>
    </row>
    <row r="122" spans="1:28" ht="15" customHeight="1">
      <c r="A122" s="30"/>
      <c r="B122" s="15"/>
      <c r="C122" s="19"/>
      <c r="D122" s="19"/>
      <c r="E122" s="33"/>
      <c r="F122" s="33"/>
      <c r="G122" s="15"/>
      <c r="H122" s="15"/>
      <c r="I122" s="15"/>
      <c r="J122" s="15"/>
      <c r="K122" s="36"/>
      <c r="L122" s="36"/>
      <c r="M122" s="19"/>
      <c r="N122" s="19"/>
      <c r="O122" s="19"/>
      <c r="P122" s="19"/>
      <c r="Q122" s="19"/>
      <c r="R122" s="19"/>
      <c r="S122" s="19"/>
      <c r="T122" s="19"/>
      <c r="U122" s="19"/>
      <c r="V122" s="19"/>
      <c r="W122" s="19"/>
      <c r="X122" s="19"/>
      <c r="Y122" s="19"/>
      <c r="Z122" s="19"/>
      <c r="AA122" s="19"/>
      <c r="AB122" s="30"/>
    </row>
    <row r="123" spans="1:28" ht="15" customHeight="1">
      <c r="A123" s="30"/>
      <c r="B123" s="15"/>
      <c r="C123" s="19"/>
      <c r="D123" s="19"/>
      <c r="E123" s="108"/>
      <c r="F123" s="15"/>
      <c r="G123" s="15"/>
      <c r="H123" s="15"/>
      <c r="I123" s="15"/>
      <c r="J123" s="15"/>
      <c r="K123" s="36"/>
      <c r="L123" s="36"/>
      <c r="M123" s="19"/>
      <c r="N123" s="19"/>
      <c r="O123" s="19"/>
      <c r="P123" s="19"/>
      <c r="Q123" s="19"/>
      <c r="R123" s="19"/>
      <c r="S123" s="19"/>
      <c r="T123" s="19"/>
      <c r="U123" s="19"/>
      <c r="V123" s="19"/>
      <c r="W123" s="19"/>
      <c r="X123" s="19"/>
      <c r="Y123" s="19"/>
      <c r="Z123" s="19"/>
      <c r="AA123" s="19"/>
      <c r="AB123" s="30"/>
    </row>
    <row r="124" spans="1:28" ht="15" customHeight="1">
      <c r="A124" s="30"/>
      <c r="B124" s="15"/>
      <c r="C124" s="19"/>
      <c r="D124" s="19"/>
      <c r="E124" s="108"/>
      <c r="F124" s="15"/>
      <c r="G124" s="15"/>
      <c r="H124" s="15"/>
      <c r="I124" s="15"/>
      <c r="J124" s="15"/>
      <c r="K124" s="36"/>
      <c r="L124" s="36"/>
      <c r="M124" s="19"/>
      <c r="N124" s="19"/>
      <c r="O124" s="19"/>
      <c r="P124" s="19"/>
      <c r="Q124" s="19"/>
      <c r="R124" s="19"/>
      <c r="S124" s="19"/>
      <c r="T124" s="19"/>
      <c r="U124" s="19"/>
      <c r="V124" s="19"/>
      <c r="W124" s="19"/>
      <c r="X124" s="19"/>
      <c r="Y124" s="19"/>
      <c r="Z124" s="19"/>
      <c r="AA124" s="19"/>
      <c r="AB124" s="30"/>
    </row>
    <row r="125" spans="1:28" ht="15" customHeight="1">
      <c r="A125" s="30"/>
      <c r="B125" s="15"/>
      <c r="C125" s="100"/>
      <c r="D125" s="17"/>
      <c r="E125" s="17"/>
      <c r="F125" s="15"/>
      <c r="G125" s="17"/>
      <c r="H125" s="17"/>
      <c r="I125" s="17"/>
      <c r="J125" s="17"/>
      <c r="K125" s="17"/>
      <c r="L125" s="17"/>
      <c r="M125" s="100"/>
      <c r="N125" s="19"/>
      <c r="O125" s="19"/>
      <c r="P125" s="19"/>
      <c r="Q125" s="19"/>
      <c r="R125" s="19"/>
      <c r="S125" s="19"/>
      <c r="T125" s="19"/>
      <c r="U125" s="19"/>
      <c r="V125" s="19"/>
      <c r="W125" s="19"/>
      <c r="X125" s="19"/>
      <c r="Y125" s="19"/>
      <c r="Z125" s="19"/>
      <c r="AA125" s="19"/>
      <c r="AB125" s="30"/>
    </row>
    <row r="126" spans="1:28" ht="15" customHeight="1">
      <c r="A126" s="30"/>
      <c r="B126" s="15"/>
      <c r="C126" s="33"/>
      <c r="D126" s="104" t="s">
        <v>526</v>
      </c>
      <c r="E126" s="43"/>
      <c r="F126" s="42"/>
      <c r="G126" s="42"/>
      <c r="H126" s="43"/>
      <c r="I126" s="104" t="s">
        <v>527</v>
      </c>
      <c r="J126" s="43"/>
      <c r="K126" s="43"/>
      <c r="L126" s="104" t="s">
        <v>533</v>
      </c>
      <c r="M126" s="43"/>
      <c r="N126" s="43"/>
      <c r="O126" s="104" t="s">
        <v>534</v>
      </c>
      <c r="P126" s="43"/>
      <c r="Q126" s="43"/>
      <c r="R126" s="19"/>
      <c r="S126" s="19"/>
      <c r="T126" s="19"/>
      <c r="U126" s="19"/>
      <c r="V126" s="19"/>
      <c r="W126" s="19"/>
      <c r="X126" s="19"/>
      <c r="Y126" s="19"/>
      <c r="Z126" s="19"/>
      <c r="AA126" s="19"/>
      <c r="AB126" s="30"/>
    </row>
    <row r="127" spans="1:28" ht="15" customHeight="1">
      <c r="A127" s="30"/>
      <c r="B127" s="15"/>
      <c r="C127" s="33"/>
      <c r="D127" s="37"/>
      <c r="E127" s="33"/>
      <c r="F127" s="37"/>
      <c r="G127" s="37"/>
      <c r="H127" s="33"/>
      <c r="I127" s="33"/>
      <c r="J127" s="17"/>
      <c r="K127" s="17"/>
      <c r="L127" s="17"/>
      <c r="M127" s="17"/>
      <c r="N127" s="19"/>
      <c r="O127" s="19"/>
      <c r="P127" s="19"/>
      <c r="Q127" s="19"/>
      <c r="R127" s="19"/>
      <c r="S127" s="19"/>
      <c r="T127" s="19"/>
      <c r="U127" s="19"/>
      <c r="V127" s="19"/>
      <c r="W127" s="19"/>
      <c r="X127" s="19"/>
      <c r="Y127" s="19"/>
      <c r="Z127" s="19"/>
      <c r="AA127" s="19"/>
      <c r="AB127" s="30"/>
    </row>
    <row r="128" spans="1:28" ht="15" customHeight="1">
      <c r="A128" s="30"/>
      <c r="B128" s="15"/>
      <c r="C128" s="36" t="s">
        <v>531</v>
      </c>
      <c r="D128" s="15"/>
      <c r="E128" s="253" t="str">
        <f>Obliczenia5!F63&amp;", "&amp;Obliczenia5!H63</f>
        <v>Płaski, Izolowany</v>
      </c>
      <c r="F128" s="253"/>
      <c r="G128" s="253"/>
      <c r="H128" s="253"/>
      <c r="I128" s="105">
        <f>Obliczenia5!L40</f>
        <v>0</v>
      </c>
      <c r="J128" s="46" t="s">
        <v>17</v>
      </c>
      <c r="K128" s="107"/>
      <c r="L128" s="105">
        <f>Obliczenia5!L68</f>
        <v>1180</v>
      </c>
      <c r="M128" s="46" t="s">
        <v>17</v>
      </c>
      <c r="N128" s="19"/>
      <c r="O128" s="105">
        <f>Obliczenia5!L55</f>
        <v>393</v>
      </c>
      <c r="P128" s="46" t="s">
        <v>17</v>
      </c>
      <c r="Q128" s="19"/>
      <c r="R128" s="19"/>
      <c r="S128" s="19"/>
      <c r="T128" s="19"/>
      <c r="U128" s="19"/>
      <c r="V128" s="19"/>
      <c r="W128" s="19"/>
      <c r="X128" s="19"/>
      <c r="Y128" s="19"/>
      <c r="Z128" s="19"/>
      <c r="AA128" s="19"/>
      <c r="AB128" s="30"/>
    </row>
    <row r="129" spans="1:230" ht="15" customHeight="1">
      <c r="A129" s="30"/>
      <c r="B129" s="15"/>
      <c r="C129" s="19"/>
      <c r="D129" s="19"/>
      <c r="E129" s="108"/>
      <c r="F129" s="15"/>
      <c r="G129" s="15"/>
      <c r="H129" s="15"/>
      <c r="I129" s="15"/>
      <c r="J129" s="15"/>
      <c r="K129" s="36"/>
      <c r="L129" s="36"/>
      <c r="M129" s="19"/>
      <c r="N129" s="19"/>
      <c r="O129" s="19"/>
      <c r="P129" s="19"/>
      <c r="Q129" s="19"/>
      <c r="R129" s="19"/>
      <c r="S129" s="19"/>
      <c r="T129" s="19"/>
      <c r="U129" s="19"/>
      <c r="V129" s="19"/>
      <c r="W129" s="19"/>
      <c r="X129" s="19"/>
      <c r="Y129" s="19"/>
      <c r="Z129" s="19"/>
      <c r="AA129" s="19"/>
      <c r="AB129" s="30"/>
    </row>
    <row r="130" spans="1:230" ht="15" customHeight="1">
      <c r="A130" s="30"/>
      <c r="B130" s="15"/>
      <c r="C130" s="45" t="s">
        <v>521</v>
      </c>
      <c r="D130" s="17"/>
      <c r="E130" s="17"/>
      <c r="F130" s="105"/>
      <c r="G130" s="46"/>
      <c r="H130" s="15"/>
      <c r="I130" s="283">
        <f>I128+L128+O128</f>
        <v>1573</v>
      </c>
      <c r="J130" s="46" t="s">
        <v>17</v>
      </c>
      <c r="K130" s="36"/>
      <c r="L130" s="36"/>
      <c r="M130" s="19"/>
      <c r="N130" s="19"/>
      <c r="O130" s="19"/>
      <c r="P130" s="19"/>
      <c r="Q130" s="19"/>
      <c r="R130" s="19"/>
      <c r="S130" s="19"/>
      <c r="T130" s="19"/>
      <c r="U130" s="19"/>
      <c r="V130" s="19"/>
      <c r="W130" s="19"/>
      <c r="X130" s="19"/>
      <c r="Y130" s="19"/>
      <c r="Z130" s="19"/>
      <c r="AA130" s="19"/>
      <c r="AB130" s="30"/>
    </row>
    <row r="131" spans="1:230" ht="15" customHeight="1">
      <c r="A131" s="30"/>
      <c r="B131" s="15"/>
      <c r="C131" s="19"/>
      <c r="D131" s="19"/>
      <c r="E131" s="15"/>
      <c r="F131" s="15"/>
      <c r="G131" s="15"/>
      <c r="H131" s="15"/>
      <c r="I131" s="15"/>
      <c r="J131" s="15"/>
      <c r="K131" s="36"/>
      <c r="L131" s="36"/>
      <c r="M131" s="19"/>
      <c r="N131" s="19"/>
      <c r="O131" s="19"/>
      <c r="P131" s="19"/>
      <c r="Q131" s="19"/>
      <c r="R131" s="19"/>
      <c r="S131" s="19"/>
      <c r="T131" s="19"/>
      <c r="U131" s="19"/>
      <c r="V131" s="19"/>
      <c r="W131" s="19"/>
      <c r="X131" s="19"/>
      <c r="Y131" s="19"/>
      <c r="Z131" s="19"/>
      <c r="AA131" s="19"/>
      <c r="AB131" s="30"/>
    </row>
    <row r="132" spans="1:230" ht="9.6" customHeight="1">
      <c r="A132" s="30"/>
      <c r="B132" s="15"/>
      <c r="C132" s="19"/>
      <c r="D132" s="19"/>
      <c r="E132" s="15"/>
      <c r="F132" s="15"/>
      <c r="G132" s="15"/>
      <c r="H132" s="15"/>
      <c r="I132" s="15"/>
      <c r="J132" s="15"/>
      <c r="K132" s="36"/>
      <c r="L132" s="36"/>
      <c r="M132" s="19"/>
      <c r="N132" s="19"/>
      <c r="O132" s="19"/>
      <c r="P132" s="19"/>
      <c r="Q132" s="19"/>
      <c r="R132" s="19"/>
      <c r="S132" s="19"/>
      <c r="T132" s="19"/>
      <c r="U132" s="19"/>
      <c r="V132" s="19"/>
      <c r="W132" s="19"/>
      <c r="X132" s="19"/>
      <c r="Y132" s="19"/>
      <c r="Z132" s="19"/>
      <c r="AA132" s="19"/>
      <c r="AB132" s="30"/>
    </row>
    <row r="133" spans="1:230" customFormat="1">
      <c r="A133" s="30"/>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0"/>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30"/>
      <c r="B134" s="35"/>
      <c r="C134" s="41" t="s">
        <v>537</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0"/>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30"/>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0"/>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ht="15" customHeight="1">
      <c r="A136" s="30"/>
      <c r="B136" s="15"/>
      <c r="C136" s="19"/>
      <c r="D136" s="19"/>
      <c r="E136" s="15"/>
      <c r="F136" s="15"/>
      <c r="G136" s="15"/>
      <c r="H136" s="15"/>
      <c r="I136" s="15"/>
      <c r="J136" s="15"/>
      <c r="K136" s="36"/>
      <c r="L136" s="36"/>
      <c r="M136" s="19"/>
      <c r="N136" s="19"/>
      <c r="O136" s="19"/>
      <c r="P136" s="19"/>
      <c r="Q136" s="19"/>
      <c r="R136" s="19"/>
      <c r="S136" s="19"/>
      <c r="T136" s="19"/>
      <c r="U136" s="19"/>
      <c r="V136" s="19"/>
      <c r="W136" s="19"/>
      <c r="X136" s="19"/>
      <c r="Y136" s="19"/>
      <c r="Z136" s="19"/>
      <c r="AA136" s="19"/>
      <c r="AB136" s="30"/>
    </row>
    <row r="137" spans="1:230" ht="15" customHeight="1">
      <c r="A137" s="30"/>
      <c r="B137" s="15"/>
      <c r="C137" s="15"/>
      <c r="D137" s="15"/>
      <c r="E137" s="36"/>
      <c r="F137" s="36"/>
      <c r="G137" s="36"/>
      <c r="H137" s="36"/>
      <c r="I137" s="33"/>
      <c r="J137" s="15"/>
      <c r="K137" s="15"/>
      <c r="L137" s="15"/>
      <c r="M137" s="15"/>
      <c r="N137" s="15"/>
      <c r="O137" s="15"/>
      <c r="P137" s="36"/>
      <c r="Q137" s="36"/>
      <c r="R137" s="36"/>
      <c r="S137" s="36"/>
      <c r="T137" s="19"/>
      <c r="U137" s="19"/>
      <c r="V137" s="19"/>
      <c r="W137" s="19"/>
      <c r="X137" s="19"/>
      <c r="Y137" s="19"/>
      <c r="Z137" s="19"/>
      <c r="AA137" s="19"/>
      <c r="AB137" s="30"/>
    </row>
    <row r="138" spans="1:230" ht="15" customHeight="1">
      <c r="A138" s="30"/>
      <c r="B138" s="15"/>
      <c r="C138" s="36" t="s">
        <v>31</v>
      </c>
      <c r="D138" s="36"/>
      <c r="E138" s="36"/>
      <c r="F138" s="36"/>
      <c r="G138" s="134" t="s">
        <v>458</v>
      </c>
      <c r="H138" s="36"/>
      <c r="I138" s="76" t="str">
        <f>Obliczenia5!C73&amp;" [W]"</f>
        <v>150 [W]</v>
      </c>
      <c r="J138" s="46"/>
      <c r="K138" s="15"/>
      <c r="L138" s="15"/>
      <c r="M138" s="36" t="s">
        <v>532</v>
      </c>
      <c r="N138" s="15"/>
      <c r="O138" s="36"/>
      <c r="P138" s="36"/>
      <c r="Q138" s="252" t="s">
        <v>459</v>
      </c>
      <c r="R138" s="252"/>
      <c r="S138" s="39"/>
      <c r="T138" s="76" t="str">
        <f>Obliczenia5!C75&amp;" [W]"</f>
        <v>75 [W]</v>
      </c>
      <c r="U138" s="19"/>
      <c r="V138" s="19"/>
      <c r="W138" s="19"/>
      <c r="X138" s="19"/>
      <c r="Y138" s="19"/>
      <c r="Z138" s="19"/>
      <c r="AA138" s="19"/>
      <c r="AB138" s="30"/>
    </row>
    <row r="139" spans="1:230" ht="15" customHeight="1">
      <c r="A139" s="30"/>
      <c r="B139" s="15"/>
      <c r="C139" s="40"/>
      <c r="D139" s="40"/>
      <c r="E139" s="40"/>
      <c r="F139" s="40"/>
      <c r="G139" s="40"/>
      <c r="H139" s="40"/>
      <c r="I139" s="80"/>
      <c r="J139" s="15"/>
      <c r="K139" s="15"/>
      <c r="L139" s="15"/>
      <c r="M139" s="40"/>
      <c r="N139" s="84"/>
      <c r="O139" s="40"/>
      <c r="P139" s="40"/>
      <c r="Q139" s="40"/>
      <c r="R139" s="40"/>
      <c r="S139" s="40"/>
      <c r="T139" s="117"/>
      <c r="U139" s="117"/>
      <c r="V139" s="19"/>
      <c r="W139" s="19"/>
      <c r="X139" s="19"/>
      <c r="Y139" s="19"/>
      <c r="Z139" s="19"/>
      <c r="AA139" s="19"/>
      <c r="AB139" s="30"/>
    </row>
    <row r="140" spans="1:230" ht="15" customHeight="1">
      <c r="A140" s="30"/>
      <c r="B140" s="15"/>
      <c r="C140" s="68"/>
      <c r="D140" s="68"/>
      <c r="E140" s="68"/>
      <c r="F140" s="36"/>
      <c r="G140" s="38"/>
      <c r="H140" s="36"/>
      <c r="I140" s="76"/>
      <c r="J140" s="15"/>
      <c r="K140" s="15"/>
      <c r="L140" s="15"/>
      <c r="M140" s="68"/>
      <c r="N140" s="15"/>
      <c r="O140" s="68"/>
      <c r="P140" s="68"/>
      <c r="Q140" s="36"/>
      <c r="R140" s="38"/>
      <c r="S140" s="36"/>
      <c r="T140" s="19"/>
      <c r="U140" s="19"/>
      <c r="V140" s="19"/>
      <c r="W140" s="19"/>
      <c r="X140" s="19"/>
      <c r="Y140" s="19"/>
      <c r="Z140" s="19"/>
      <c r="AA140" s="19"/>
      <c r="AB140" s="30"/>
    </row>
    <row r="141" spans="1:230" ht="15" customHeight="1">
      <c r="A141" s="30"/>
      <c r="B141" s="15"/>
      <c r="C141" s="36" t="s">
        <v>32</v>
      </c>
      <c r="D141" s="36"/>
      <c r="E141" s="36"/>
      <c r="F141" s="36"/>
      <c r="G141" s="134" t="s">
        <v>458</v>
      </c>
      <c r="H141" s="36"/>
      <c r="I141" s="76" t="str">
        <f>Obliczenia5!C74&amp;" [W]"</f>
        <v>25 [W]</v>
      </c>
      <c r="J141" s="15"/>
      <c r="K141" s="15"/>
      <c r="L141" s="15"/>
      <c r="M141" s="36" t="s">
        <v>26</v>
      </c>
      <c r="N141" s="15"/>
      <c r="O141" s="36"/>
      <c r="P141" s="36"/>
      <c r="Q141" s="252" t="s">
        <v>458</v>
      </c>
      <c r="R141" s="252"/>
      <c r="S141" s="39"/>
      <c r="T141" s="76" t="str">
        <f>Obliczenia5!C77&amp;" [W]"</f>
        <v>150 [W]</v>
      </c>
      <c r="U141" s="19"/>
      <c r="V141" s="19"/>
      <c r="W141" s="19"/>
      <c r="X141" s="19"/>
      <c r="Y141" s="19"/>
      <c r="Z141" s="19"/>
      <c r="AA141" s="19"/>
      <c r="AB141" s="30"/>
    </row>
    <row r="142" spans="1:230" ht="15" customHeight="1">
      <c r="A142" s="30"/>
      <c r="B142" s="15"/>
      <c r="C142" s="40"/>
      <c r="D142" s="40"/>
      <c r="E142" s="40"/>
      <c r="F142" s="40"/>
      <c r="G142" s="40"/>
      <c r="H142" s="40"/>
      <c r="I142" s="80"/>
      <c r="J142" s="15"/>
      <c r="K142" s="15"/>
      <c r="L142" s="15"/>
      <c r="M142" s="40"/>
      <c r="N142" s="84"/>
      <c r="O142" s="40"/>
      <c r="P142" s="40"/>
      <c r="Q142" s="40"/>
      <c r="R142" s="40"/>
      <c r="S142" s="40"/>
      <c r="T142" s="117"/>
      <c r="U142" s="117"/>
      <c r="V142" s="19"/>
      <c r="W142" s="19"/>
      <c r="X142" s="19"/>
      <c r="Y142" s="19"/>
      <c r="Z142" s="19"/>
      <c r="AA142" s="19"/>
      <c r="AB142" s="30"/>
    </row>
    <row r="143" spans="1:230" ht="15" customHeight="1">
      <c r="A143" s="30"/>
      <c r="B143" s="15"/>
      <c r="C143" s="68"/>
      <c r="D143" s="68"/>
      <c r="E143" s="68"/>
      <c r="F143" s="36"/>
      <c r="G143" s="36"/>
      <c r="H143" s="36"/>
      <c r="I143" s="76"/>
      <c r="J143" s="15"/>
      <c r="K143" s="15"/>
      <c r="L143" s="15"/>
      <c r="M143" s="68"/>
      <c r="N143" s="15"/>
      <c r="O143" s="68"/>
      <c r="P143" s="68"/>
      <c r="Q143" s="36"/>
      <c r="R143" s="36"/>
      <c r="S143" s="36"/>
      <c r="T143" s="19"/>
      <c r="U143" s="19"/>
      <c r="V143" s="19"/>
      <c r="W143" s="19"/>
      <c r="X143" s="19"/>
      <c r="Y143" s="19"/>
      <c r="Z143" s="19"/>
      <c r="AA143" s="19"/>
      <c r="AB143" s="30"/>
    </row>
    <row r="144" spans="1:230" ht="15" customHeight="1">
      <c r="A144" s="30"/>
      <c r="B144" s="15"/>
      <c r="C144" s="36" t="s">
        <v>34</v>
      </c>
      <c r="D144" s="36"/>
      <c r="E144" s="36"/>
      <c r="F144" s="36"/>
      <c r="G144" s="134" t="s">
        <v>459</v>
      </c>
      <c r="H144" s="36"/>
      <c r="I144" s="76" t="str">
        <f>Obliczenia5!C76&amp;" [W]"</f>
        <v>175 [W]</v>
      </c>
      <c r="J144" s="15"/>
      <c r="K144" s="15"/>
      <c r="L144" s="15"/>
      <c r="M144" s="36" t="s">
        <v>28</v>
      </c>
      <c r="N144" s="15"/>
      <c r="O144" s="36"/>
      <c r="P144" s="36"/>
      <c r="Q144" s="252">
        <v>1</v>
      </c>
      <c r="R144" s="252"/>
      <c r="S144" s="39"/>
      <c r="T144" s="76" t="str">
        <f>Obliczenia5!F82&amp;" [W/os]"</f>
        <v>115 [W/os]</v>
      </c>
      <c r="U144" s="19"/>
      <c r="V144" s="19"/>
      <c r="W144" s="19"/>
      <c r="X144" s="19"/>
      <c r="Y144" s="19"/>
      <c r="Z144" s="19"/>
      <c r="AA144" s="19"/>
      <c r="AB144" s="30"/>
    </row>
    <row r="145" spans="1:230" ht="15" customHeight="1">
      <c r="A145" s="30"/>
      <c r="B145" s="15"/>
      <c r="C145" s="40"/>
      <c r="D145" s="40"/>
      <c r="E145" s="40"/>
      <c r="F145" s="40"/>
      <c r="G145" s="40"/>
      <c r="H145" s="40"/>
      <c r="I145" s="80"/>
      <c r="J145" s="15"/>
      <c r="K145" s="15"/>
      <c r="L145" s="15"/>
      <c r="M145" s="40"/>
      <c r="N145" s="84"/>
      <c r="O145" s="40"/>
      <c r="P145" s="40"/>
      <c r="Q145" s="40"/>
      <c r="R145" s="40"/>
      <c r="S145" s="40"/>
      <c r="T145" s="117"/>
      <c r="U145" s="117"/>
      <c r="V145" s="19"/>
      <c r="W145" s="19"/>
      <c r="X145" s="19"/>
      <c r="Y145" s="19"/>
      <c r="Z145" s="19"/>
      <c r="AA145" s="19"/>
      <c r="AB145" s="30"/>
    </row>
    <row r="146" spans="1:230" ht="15" customHeight="1">
      <c r="A146" s="30"/>
      <c r="B146" s="15"/>
      <c r="C146" s="19"/>
      <c r="D146" s="19"/>
      <c r="E146" s="15"/>
      <c r="F146" s="15"/>
      <c r="G146" s="15"/>
      <c r="H146" s="15"/>
      <c r="I146" s="15"/>
      <c r="J146" s="15"/>
      <c r="K146" s="36"/>
      <c r="L146" s="36"/>
      <c r="M146" s="19"/>
      <c r="N146" s="19"/>
      <c r="O146" s="19"/>
      <c r="P146" s="19"/>
      <c r="Q146" s="19"/>
      <c r="R146" s="19"/>
      <c r="S146" s="19"/>
      <c r="T146" s="19"/>
      <c r="U146" s="19"/>
      <c r="V146" s="19"/>
      <c r="W146" s="19"/>
      <c r="X146" s="19"/>
      <c r="Y146" s="19"/>
      <c r="Z146" s="19"/>
      <c r="AA146" s="19"/>
      <c r="AB146" s="30"/>
    </row>
    <row r="147" spans="1:230" ht="15" customHeight="1">
      <c r="A147" s="30"/>
      <c r="B147" s="15"/>
      <c r="C147" s="19"/>
      <c r="D147" s="19"/>
      <c r="E147" s="15"/>
      <c r="F147" s="15"/>
      <c r="G147" s="15"/>
      <c r="H147" s="15"/>
      <c r="I147" s="15"/>
      <c r="J147" s="15"/>
      <c r="K147" s="36"/>
      <c r="L147" s="36"/>
      <c r="M147" s="19"/>
      <c r="N147" s="19"/>
      <c r="O147" s="19"/>
      <c r="P147" s="19"/>
      <c r="Q147" s="19"/>
      <c r="R147" s="19"/>
      <c r="S147" s="19"/>
      <c r="T147" s="19"/>
      <c r="U147" s="19"/>
      <c r="V147" s="19"/>
      <c r="W147" s="19"/>
      <c r="X147" s="19"/>
      <c r="Y147" s="19"/>
      <c r="Z147" s="19"/>
      <c r="AA147" s="19"/>
      <c r="AB147" s="30"/>
    </row>
    <row r="148" spans="1:230" ht="15" customHeight="1">
      <c r="A148" s="30"/>
      <c r="B148" s="15"/>
      <c r="C148" s="100"/>
      <c r="D148" s="17"/>
      <c r="E148" s="17"/>
      <c r="F148" s="15"/>
      <c r="G148" s="17"/>
      <c r="H148" s="17"/>
      <c r="I148" s="17"/>
      <c r="J148" s="17"/>
      <c r="K148" s="17"/>
      <c r="L148" s="17"/>
      <c r="M148" s="100"/>
      <c r="N148" s="19"/>
      <c r="O148" s="19"/>
      <c r="P148" s="19"/>
      <c r="Q148" s="19"/>
      <c r="R148" s="19"/>
      <c r="S148" s="19"/>
      <c r="T148" s="19"/>
      <c r="U148" s="19"/>
      <c r="V148" s="19"/>
      <c r="W148" s="19"/>
      <c r="X148" s="19"/>
      <c r="Y148" s="19"/>
      <c r="Z148" s="19"/>
      <c r="AA148" s="19"/>
      <c r="AB148" s="30"/>
    </row>
    <row r="149" spans="1:230" ht="15" customHeight="1">
      <c r="A149" s="30"/>
      <c r="B149" s="15"/>
      <c r="C149" s="33"/>
      <c r="D149" s="104" t="s">
        <v>526</v>
      </c>
      <c r="E149" s="43"/>
      <c r="F149" s="42"/>
      <c r="G149" s="42"/>
      <c r="H149" s="43"/>
      <c r="I149" s="104"/>
      <c r="J149" s="43"/>
      <c r="K149" s="33"/>
      <c r="L149" s="116"/>
      <c r="M149" s="33"/>
      <c r="N149" s="19"/>
      <c r="O149" s="19"/>
      <c r="P149" s="19"/>
      <c r="Q149" s="19"/>
      <c r="R149" s="19"/>
      <c r="S149" s="19"/>
      <c r="T149" s="19"/>
      <c r="U149" s="19"/>
      <c r="V149" s="19"/>
      <c r="W149" s="19"/>
      <c r="X149" s="19"/>
      <c r="Y149" s="19"/>
      <c r="Z149" s="19"/>
      <c r="AA149" s="19"/>
      <c r="AB149" s="30"/>
    </row>
    <row r="150" spans="1:230" ht="15" customHeight="1">
      <c r="A150" s="30"/>
      <c r="B150" s="15"/>
      <c r="C150" s="33"/>
      <c r="D150" s="37"/>
      <c r="E150" s="33"/>
      <c r="F150" s="37"/>
      <c r="G150" s="37"/>
      <c r="H150" s="33"/>
      <c r="I150" s="33"/>
      <c r="J150" s="17"/>
      <c r="K150" s="17"/>
      <c r="L150" s="17"/>
      <c r="M150" s="17"/>
      <c r="N150" s="19"/>
      <c r="O150" s="19"/>
      <c r="P150" s="19"/>
      <c r="Q150" s="19"/>
      <c r="R150" s="19"/>
      <c r="S150" s="19"/>
      <c r="T150" s="19"/>
      <c r="U150" s="19"/>
      <c r="V150" s="19"/>
      <c r="W150" s="19"/>
      <c r="X150" s="19"/>
      <c r="Y150" s="19"/>
      <c r="Z150" s="19"/>
      <c r="AA150" s="19"/>
      <c r="AB150" s="30"/>
    </row>
    <row r="151" spans="1:230" ht="15" customHeight="1">
      <c r="A151" s="30"/>
      <c r="B151" s="15"/>
      <c r="C151" s="45" t="s">
        <v>521</v>
      </c>
      <c r="D151" s="17"/>
      <c r="E151" s="17"/>
      <c r="F151" s="105"/>
      <c r="G151" s="46"/>
      <c r="H151" s="15"/>
      <c r="I151" s="283">
        <f>Obliczenia5!L78+Obliczenia5!L83</f>
        <v>440</v>
      </c>
      <c r="J151" s="46" t="s">
        <v>17</v>
      </c>
      <c r="K151" s="36"/>
      <c r="L151" s="36"/>
      <c r="M151" s="19"/>
      <c r="N151" s="19"/>
      <c r="O151" s="19"/>
      <c r="P151" s="19"/>
      <c r="Q151" s="19"/>
      <c r="R151" s="19"/>
      <c r="S151" s="19"/>
      <c r="T151" s="19"/>
      <c r="U151" s="19"/>
      <c r="V151" s="19"/>
      <c r="W151" s="19"/>
      <c r="X151" s="19"/>
      <c r="Y151" s="19"/>
      <c r="Z151" s="19"/>
      <c r="AA151" s="19"/>
      <c r="AB151" s="30"/>
    </row>
    <row r="152" spans="1:230" ht="15" customHeight="1">
      <c r="A152" s="30"/>
      <c r="B152" s="15"/>
      <c r="C152" s="19"/>
      <c r="D152" s="19"/>
      <c r="E152" s="15"/>
      <c r="F152" s="15"/>
      <c r="G152" s="15"/>
      <c r="H152" s="15"/>
      <c r="I152" s="15"/>
      <c r="J152" s="15"/>
      <c r="K152" s="36"/>
      <c r="L152" s="36"/>
      <c r="M152" s="19"/>
      <c r="N152" s="19"/>
      <c r="O152" s="19"/>
      <c r="P152" s="19"/>
      <c r="Q152" s="19"/>
      <c r="R152" s="19"/>
      <c r="S152" s="19"/>
      <c r="T152" s="19"/>
      <c r="U152" s="19"/>
      <c r="V152" s="19"/>
      <c r="W152" s="19"/>
      <c r="X152" s="19"/>
      <c r="Y152" s="19"/>
      <c r="Z152" s="19"/>
      <c r="AA152" s="19"/>
      <c r="AB152" s="30"/>
    </row>
    <row r="153" spans="1:230" ht="9.6" customHeight="1">
      <c r="A153" s="30"/>
      <c r="B153" s="15"/>
      <c r="C153" s="19"/>
      <c r="D153" s="19"/>
      <c r="E153" s="15"/>
      <c r="F153" s="15"/>
      <c r="G153" s="15"/>
      <c r="H153" s="15"/>
      <c r="I153" s="15"/>
      <c r="J153" s="15"/>
      <c r="K153" s="36"/>
      <c r="L153" s="36"/>
      <c r="M153" s="19"/>
      <c r="N153" s="19"/>
      <c r="O153" s="19"/>
      <c r="P153" s="19"/>
      <c r="Q153" s="19"/>
      <c r="R153" s="19"/>
      <c r="S153" s="19"/>
      <c r="T153" s="19"/>
      <c r="U153" s="19"/>
      <c r="V153" s="19"/>
      <c r="W153" s="19"/>
      <c r="X153" s="19"/>
      <c r="Y153" s="19"/>
      <c r="Z153" s="19"/>
      <c r="AA153" s="19"/>
      <c r="AB153" s="30"/>
    </row>
    <row r="154" spans="1:230" customFormat="1">
      <c r="A154" s="30"/>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0"/>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30"/>
      <c r="B155" s="35"/>
      <c r="C155" s="41" t="s">
        <v>538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0"/>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30"/>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0"/>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ht="15" customHeight="1">
      <c r="A157" s="30"/>
      <c r="B157" s="15"/>
      <c r="C157" s="19"/>
      <c r="D157" s="19"/>
      <c r="E157" s="15"/>
      <c r="F157" s="15"/>
      <c r="G157" s="15"/>
      <c r="H157" s="15"/>
      <c r="I157" s="15"/>
      <c r="J157" s="15"/>
      <c r="K157" s="36"/>
      <c r="L157" s="36"/>
      <c r="M157" s="19"/>
      <c r="N157" s="19"/>
      <c r="O157" s="19"/>
      <c r="P157" s="19"/>
      <c r="Q157" s="19"/>
      <c r="R157" s="19"/>
      <c r="S157" s="19"/>
      <c r="T157" s="19"/>
      <c r="U157" s="19"/>
      <c r="V157" s="19"/>
      <c r="W157" s="19"/>
      <c r="X157" s="19"/>
      <c r="Y157" s="19"/>
      <c r="Z157" s="19"/>
      <c r="AA157" s="19"/>
      <c r="AB157" s="30"/>
    </row>
    <row r="158" spans="1:230" ht="15" customHeight="1">
      <c r="A158" s="30"/>
      <c r="B158" s="15"/>
      <c r="C158" s="15"/>
      <c r="D158" s="15"/>
      <c r="E158" s="36"/>
      <c r="F158" s="36"/>
      <c r="G158" s="36"/>
      <c r="H158" s="36"/>
      <c r="I158" s="33"/>
      <c r="J158" s="15"/>
      <c r="K158" s="15"/>
      <c r="L158" s="15"/>
      <c r="M158" s="15"/>
      <c r="N158" s="15"/>
      <c r="O158" s="15"/>
      <c r="P158" s="15"/>
      <c r="Q158" s="15"/>
      <c r="R158" s="15"/>
      <c r="S158" s="15"/>
      <c r="T158" s="15"/>
      <c r="U158" s="15"/>
      <c r="W158" s="19"/>
      <c r="X158" s="19"/>
      <c r="Y158" s="19"/>
      <c r="Z158" s="19"/>
      <c r="AA158" s="19"/>
      <c r="AB158" s="30"/>
    </row>
    <row r="159" spans="1:230" ht="15" customHeight="1">
      <c r="A159" s="30"/>
      <c r="B159" s="15"/>
      <c r="C159" s="36" t="s">
        <v>540</v>
      </c>
      <c r="D159" s="36"/>
      <c r="E159" s="36"/>
      <c r="F159" s="36"/>
      <c r="G159" s="15"/>
      <c r="H159" s="15"/>
      <c r="I159" s="15"/>
      <c r="J159" s="252" t="s">
        <v>459</v>
      </c>
      <c r="K159" s="252"/>
      <c r="L159" s="15"/>
      <c r="M159" s="76">
        <f>IF(J159="Tak",INT(S24*37)*(-1),0)</f>
        <v>0</v>
      </c>
      <c r="N159" s="76" t="str">
        <f>Obliczenia5!C95&amp;" [W]"</f>
        <v xml:space="preserve"> [W]</v>
      </c>
      <c r="O159" s="15"/>
      <c r="P159" s="15"/>
      <c r="Q159" s="15"/>
      <c r="R159" s="15"/>
      <c r="S159" s="15"/>
      <c r="T159" s="15"/>
      <c r="U159" s="15"/>
      <c r="W159" s="19"/>
      <c r="X159" s="19"/>
      <c r="Y159" s="19"/>
      <c r="Z159" s="19"/>
      <c r="AA159" s="19"/>
      <c r="AB159" s="30"/>
    </row>
    <row r="160" spans="1:230" ht="15" customHeight="1">
      <c r="A160" s="30"/>
      <c r="B160" s="15"/>
      <c r="C160" s="40"/>
      <c r="D160" s="40"/>
      <c r="E160" s="40"/>
      <c r="F160" s="40"/>
      <c r="G160" s="40"/>
      <c r="H160" s="40"/>
      <c r="I160" s="80"/>
      <c r="J160" s="84"/>
      <c r="K160" s="84"/>
      <c r="L160" s="84"/>
      <c r="M160" s="84"/>
      <c r="N160" s="84"/>
      <c r="O160" s="15"/>
      <c r="P160" s="15"/>
      <c r="Q160" s="15"/>
      <c r="R160" s="15"/>
      <c r="S160" s="15"/>
      <c r="T160" s="15"/>
      <c r="U160" s="15"/>
      <c r="W160" s="19"/>
      <c r="X160" s="19"/>
      <c r="Y160" s="19"/>
      <c r="Z160" s="19"/>
      <c r="AA160" s="19"/>
      <c r="AB160" s="30"/>
    </row>
    <row r="161" spans="1:230" ht="15" customHeight="1">
      <c r="A161" s="30"/>
      <c r="B161" s="15"/>
      <c r="C161" s="15"/>
      <c r="D161" s="15"/>
      <c r="E161" s="15"/>
      <c r="F161" s="36"/>
      <c r="G161" s="36"/>
      <c r="H161" s="36"/>
      <c r="I161" s="36"/>
      <c r="J161" s="19"/>
      <c r="K161" s="19"/>
      <c r="L161" s="19"/>
      <c r="M161" s="19"/>
      <c r="N161" s="19"/>
      <c r="O161" s="19"/>
      <c r="P161" s="19"/>
      <c r="Q161" s="19"/>
      <c r="R161" s="19"/>
      <c r="S161" s="19"/>
      <c r="T161" s="19"/>
      <c r="U161" s="19"/>
      <c r="V161" s="19"/>
      <c r="W161" s="19"/>
      <c r="X161" s="19"/>
      <c r="Y161" s="19"/>
      <c r="Z161" s="19"/>
      <c r="AA161" s="19"/>
      <c r="AB161" s="30"/>
    </row>
    <row r="162" spans="1:230" ht="15" customHeight="1">
      <c r="A162" s="30"/>
      <c r="B162" s="15"/>
      <c r="C162" s="36" t="s">
        <v>539</v>
      </c>
      <c r="D162" s="15"/>
      <c r="E162" s="36"/>
      <c r="F162" s="36"/>
      <c r="G162" s="15"/>
      <c r="H162" s="39"/>
      <c r="I162" s="39"/>
      <c r="J162" s="252" t="s">
        <v>459</v>
      </c>
      <c r="K162" s="252"/>
      <c r="L162" s="15"/>
      <c r="M162" s="76">
        <f>IF(J162="Tak",INT(X27/3.6*1.2*1.005*6)*(-1),0)</f>
        <v>0</v>
      </c>
      <c r="N162" s="76" t="str">
        <f>Obliczenia5!C97&amp;" [W]"</f>
        <v xml:space="preserve"> [W]</v>
      </c>
      <c r="O162" s="19"/>
      <c r="P162" s="19"/>
      <c r="Q162" s="19"/>
      <c r="R162" s="19"/>
      <c r="S162" s="19"/>
      <c r="T162" s="19"/>
      <c r="U162" s="19"/>
      <c r="V162" s="19"/>
      <c r="W162" s="19"/>
      <c r="X162" s="19"/>
      <c r="Y162" s="19"/>
      <c r="Z162" s="19"/>
      <c r="AA162" s="19"/>
      <c r="AB162" s="30"/>
    </row>
    <row r="163" spans="1:230" ht="15" customHeight="1">
      <c r="A163" s="30"/>
      <c r="B163" s="15"/>
      <c r="C163" s="40"/>
      <c r="D163" s="84"/>
      <c r="E163" s="40"/>
      <c r="F163" s="40"/>
      <c r="G163" s="40"/>
      <c r="H163" s="40"/>
      <c r="I163" s="40"/>
      <c r="J163" s="117"/>
      <c r="K163" s="117"/>
      <c r="L163" s="117"/>
      <c r="M163" s="117"/>
      <c r="N163" s="117"/>
      <c r="O163" s="19"/>
      <c r="P163" s="19"/>
      <c r="Q163" s="19"/>
      <c r="R163" s="19"/>
      <c r="S163" s="19"/>
      <c r="T163" s="19"/>
      <c r="U163" s="19"/>
      <c r="V163" s="19"/>
      <c r="W163" s="19"/>
      <c r="X163" s="19"/>
      <c r="Y163" s="19"/>
      <c r="Z163" s="19"/>
      <c r="AA163" s="19"/>
      <c r="AB163" s="30"/>
    </row>
    <row r="164" spans="1:230" ht="15" customHeight="1">
      <c r="A164" s="30"/>
      <c r="B164" s="15"/>
      <c r="C164" s="19"/>
      <c r="D164" s="19"/>
      <c r="E164" s="15"/>
      <c r="F164" s="15"/>
      <c r="G164" s="15"/>
      <c r="H164" s="15"/>
      <c r="I164" s="15"/>
      <c r="J164" s="15"/>
      <c r="K164" s="36"/>
      <c r="L164" s="36"/>
      <c r="M164" s="19"/>
      <c r="N164" s="19"/>
      <c r="O164" s="19"/>
      <c r="P164" s="19"/>
      <c r="Q164" s="19"/>
      <c r="R164" s="19"/>
      <c r="S164" s="19"/>
      <c r="T164" s="19"/>
      <c r="U164" s="19"/>
      <c r="V164" s="19"/>
      <c r="W164" s="19"/>
      <c r="X164" s="19"/>
      <c r="Y164" s="19"/>
      <c r="Z164" s="19"/>
      <c r="AA164" s="19"/>
      <c r="AB164" s="30"/>
    </row>
    <row r="165" spans="1:230" ht="15" customHeight="1">
      <c r="A165" s="30"/>
      <c r="B165" s="15"/>
      <c r="C165" s="19"/>
      <c r="D165" s="19"/>
      <c r="E165" s="15"/>
      <c r="F165" s="15"/>
      <c r="G165" s="15"/>
      <c r="H165" s="15"/>
      <c r="I165" s="15"/>
      <c r="J165" s="15"/>
      <c r="K165" s="36"/>
      <c r="L165" s="36"/>
      <c r="M165" s="19"/>
      <c r="N165" s="19"/>
      <c r="O165" s="19"/>
      <c r="P165" s="19"/>
      <c r="Q165" s="19"/>
      <c r="R165" s="19"/>
      <c r="S165" s="19"/>
      <c r="T165" s="19"/>
      <c r="U165" s="19"/>
      <c r="V165" s="19"/>
      <c r="W165" s="19"/>
      <c r="X165" s="19"/>
      <c r="Y165" s="19"/>
      <c r="Z165" s="19"/>
      <c r="AA165" s="19"/>
      <c r="AB165" s="30"/>
    </row>
    <row r="166" spans="1:230" ht="15" customHeight="1">
      <c r="A166" s="30"/>
      <c r="B166" s="15"/>
      <c r="C166" s="100"/>
      <c r="D166" s="17"/>
      <c r="E166" s="17"/>
      <c r="F166" s="15"/>
      <c r="G166" s="17"/>
      <c r="H166" s="17"/>
      <c r="I166" s="17"/>
      <c r="J166" s="17"/>
      <c r="K166" s="36"/>
      <c r="L166" s="36"/>
      <c r="M166" s="19"/>
      <c r="N166" s="19"/>
      <c r="O166" s="19"/>
      <c r="P166" s="19"/>
      <c r="Q166" s="19"/>
      <c r="R166" s="19"/>
      <c r="S166" s="19"/>
      <c r="T166" s="19"/>
      <c r="U166" s="19"/>
      <c r="V166" s="19"/>
      <c r="W166" s="19"/>
      <c r="X166" s="19"/>
      <c r="Y166" s="19"/>
      <c r="Z166" s="19"/>
      <c r="AA166" s="19"/>
      <c r="AB166" s="30"/>
    </row>
    <row r="167" spans="1:230" ht="15" customHeight="1">
      <c r="A167" s="30"/>
      <c r="B167" s="15"/>
      <c r="C167" s="33"/>
      <c r="D167" s="104" t="s">
        <v>541</v>
      </c>
      <c r="E167" s="43"/>
      <c r="F167" s="42"/>
      <c r="G167" s="42"/>
      <c r="H167" s="43"/>
      <c r="I167" s="104"/>
      <c r="J167" s="43"/>
      <c r="K167" s="36"/>
      <c r="L167" s="36"/>
      <c r="M167" s="19"/>
      <c r="N167" s="19"/>
      <c r="O167" s="19"/>
      <c r="P167" s="19"/>
      <c r="Q167" s="19"/>
      <c r="R167" s="19"/>
      <c r="S167" s="19"/>
      <c r="T167" s="19"/>
      <c r="U167" s="19"/>
      <c r="V167" s="19"/>
      <c r="W167" s="19"/>
      <c r="X167" s="19"/>
      <c r="Y167" s="19"/>
      <c r="Z167" s="19"/>
      <c r="AA167" s="19"/>
      <c r="AB167" s="30"/>
    </row>
    <row r="168" spans="1:230" ht="15" customHeight="1">
      <c r="A168" s="30"/>
      <c r="B168" s="15"/>
      <c r="C168" s="33"/>
      <c r="D168" s="37"/>
      <c r="E168" s="33"/>
      <c r="F168" s="37"/>
      <c r="G168" s="37"/>
      <c r="H168" s="33"/>
      <c r="I168" s="33"/>
      <c r="J168" s="17"/>
      <c r="K168" s="36"/>
      <c r="L168" s="36"/>
      <c r="M168" s="19"/>
      <c r="N168" s="19"/>
      <c r="O168" s="19"/>
      <c r="P168" s="19"/>
      <c r="Q168" s="19"/>
      <c r="R168" s="19"/>
      <c r="S168" s="19"/>
      <c r="T168" s="19"/>
      <c r="U168" s="19"/>
      <c r="V168" s="19"/>
      <c r="W168" s="19"/>
      <c r="X168" s="19"/>
      <c r="Y168" s="19"/>
      <c r="Z168" s="19"/>
      <c r="AA168" s="19"/>
      <c r="AB168" s="30"/>
    </row>
    <row r="169" spans="1:230" ht="15" customHeight="1">
      <c r="A169" s="30"/>
      <c r="B169" s="15"/>
      <c r="C169" s="45" t="s">
        <v>521</v>
      </c>
      <c r="D169" s="17"/>
      <c r="E169" s="17"/>
      <c r="F169" s="105"/>
      <c r="G169" s="46"/>
      <c r="H169" s="15"/>
      <c r="I169" s="285">
        <f>M159+M162</f>
        <v>0</v>
      </c>
      <c r="J169" s="46" t="s">
        <v>17</v>
      </c>
      <c r="K169" s="36"/>
      <c r="L169" s="36"/>
      <c r="M169" s="19"/>
      <c r="N169" s="19"/>
      <c r="O169" s="19"/>
      <c r="P169" s="19"/>
      <c r="Q169" s="19"/>
      <c r="R169" s="19"/>
      <c r="S169" s="19"/>
      <c r="T169" s="19"/>
      <c r="U169" s="19"/>
      <c r="V169" s="19"/>
      <c r="W169" s="19"/>
      <c r="X169" s="19"/>
      <c r="Y169" s="19"/>
      <c r="Z169" s="19"/>
      <c r="AA169" s="19"/>
      <c r="AB169" s="30"/>
    </row>
    <row r="170" spans="1:230" ht="15" customHeight="1">
      <c r="A170" s="30"/>
      <c r="B170" s="15"/>
      <c r="C170" s="19"/>
      <c r="D170" s="19"/>
      <c r="E170" s="15"/>
      <c r="F170" s="15"/>
      <c r="G170" s="15"/>
      <c r="H170" s="15"/>
      <c r="I170" s="15"/>
      <c r="J170" s="15"/>
      <c r="K170" s="36"/>
      <c r="L170" s="36"/>
      <c r="M170" s="19"/>
      <c r="N170" s="19"/>
      <c r="O170" s="19"/>
      <c r="P170" s="19"/>
      <c r="Q170" s="19"/>
      <c r="R170" s="19"/>
      <c r="S170" s="19"/>
      <c r="T170" s="19"/>
      <c r="U170" s="19"/>
      <c r="V170" s="19"/>
      <c r="W170" s="19"/>
      <c r="X170" s="19"/>
      <c r="Y170" s="19"/>
      <c r="Z170" s="19"/>
      <c r="AA170" s="19"/>
      <c r="AB170" s="30"/>
    </row>
    <row r="171" spans="1:230" ht="9.6" customHeight="1">
      <c r="A171" s="30"/>
      <c r="B171" s="15"/>
      <c r="C171" s="19"/>
      <c r="D171" s="19"/>
      <c r="E171" s="15"/>
      <c r="F171" s="15"/>
      <c r="G171" s="15"/>
      <c r="H171" s="15"/>
      <c r="I171" s="15"/>
      <c r="J171" s="15"/>
      <c r="K171" s="36"/>
      <c r="L171" s="36"/>
      <c r="M171" s="19"/>
      <c r="N171" s="19"/>
      <c r="O171" s="19"/>
      <c r="P171" s="19"/>
      <c r="Q171" s="19"/>
      <c r="R171" s="19"/>
      <c r="S171" s="19"/>
      <c r="T171" s="19"/>
      <c r="U171" s="19"/>
      <c r="V171" s="19"/>
      <c r="W171" s="19"/>
      <c r="X171" s="19"/>
      <c r="Y171" s="19"/>
      <c r="Z171" s="19"/>
      <c r="AA171" s="19"/>
      <c r="AB171" s="30"/>
    </row>
    <row r="172" spans="1:230" customFormat="1">
      <c r="A172" s="30"/>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0"/>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30"/>
      <c r="B173" s="35"/>
      <c r="C173" s="41" t="s">
        <v>542</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0"/>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30"/>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0"/>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ht="15" customHeight="1">
      <c r="A175" s="30"/>
      <c r="B175" s="15"/>
      <c r="C175" s="19"/>
      <c r="D175" s="19"/>
      <c r="E175" s="15"/>
      <c r="F175" s="15"/>
      <c r="G175" s="15"/>
      <c r="H175" s="15"/>
      <c r="I175" s="15"/>
      <c r="J175" s="15"/>
      <c r="K175" s="36"/>
      <c r="L175" s="36"/>
      <c r="M175" s="19"/>
      <c r="N175" s="19"/>
      <c r="O175" s="19"/>
      <c r="P175" s="19"/>
      <c r="Q175" s="19"/>
      <c r="R175" s="19"/>
      <c r="S175" s="19"/>
      <c r="T175" s="19"/>
      <c r="U175" s="19"/>
      <c r="V175" s="19"/>
      <c r="W175" s="19"/>
      <c r="X175" s="19"/>
      <c r="Y175" s="19"/>
      <c r="Z175" s="19"/>
      <c r="AA175" s="19"/>
      <c r="AB175" s="30"/>
    </row>
    <row r="176" spans="1:230" ht="15" customHeight="1">
      <c r="A176" s="30"/>
      <c r="B176" s="15"/>
      <c r="C176" s="19"/>
      <c r="D176" s="19"/>
      <c r="E176" s="15"/>
      <c r="F176" s="15"/>
      <c r="G176" s="100"/>
      <c r="H176" s="17"/>
      <c r="I176" s="17"/>
      <c r="J176" s="15"/>
      <c r="K176" s="17"/>
      <c r="L176" s="15"/>
      <c r="M176" s="15"/>
      <c r="N176" s="17"/>
      <c r="O176" s="19"/>
      <c r="P176" s="19"/>
      <c r="Q176" s="19"/>
      <c r="R176" s="19"/>
      <c r="S176" s="19"/>
      <c r="T176" s="19"/>
      <c r="U176" s="19"/>
      <c r="V176" s="19"/>
      <c r="W176" s="19"/>
      <c r="X176" s="19"/>
      <c r="Y176" s="19"/>
      <c r="Z176" s="19"/>
      <c r="AA176" s="19"/>
      <c r="AB176" s="30"/>
    </row>
    <row r="177" spans="1:30" ht="15" customHeight="1">
      <c r="A177" s="30"/>
      <c r="B177" s="15"/>
      <c r="C177" s="19"/>
      <c r="D177" s="104" t="s">
        <v>547</v>
      </c>
      <c r="E177" s="43"/>
      <c r="F177" s="42"/>
      <c r="G177" s="42"/>
      <c r="H177" s="43"/>
      <c r="I177" s="104"/>
      <c r="J177" s="43"/>
      <c r="K177" s="104"/>
      <c r="L177" s="147"/>
      <c r="M177" s="147"/>
      <c r="N177" s="148"/>
      <c r="O177" s="147"/>
      <c r="P177" s="147"/>
      <c r="Q177" s="149"/>
      <c r="R177" s="19"/>
      <c r="S177" s="19"/>
      <c r="T177" s="19"/>
      <c r="U177" s="19"/>
      <c r="V177" s="19"/>
      <c r="W177" s="19"/>
      <c r="X177" s="19"/>
      <c r="Y177" s="19"/>
      <c r="Z177" s="19"/>
      <c r="AA177" s="19"/>
      <c r="AB177" s="30"/>
    </row>
    <row r="178" spans="1:30" ht="15" customHeight="1">
      <c r="A178" s="30"/>
      <c r="B178" s="15"/>
      <c r="C178" s="19"/>
      <c r="D178" s="19"/>
      <c r="E178" s="15"/>
      <c r="F178" s="15"/>
      <c r="G178" s="15"/>
      <c r="H178" s="15"/>
      <c r="I178" s="15"/>
      <c r="J178" s="15"/>
      <c r="K178" s="36"/>
      <c r="L178" s="15"/>
      <c r="M178" s="15"/>
      <c r="N178" s="119"/>
      <c r="O178" s="19"/>
      <c r="P178" s="19"/>
      <c r="Q178" s="19"/>
      <c r="R178" s="19"/>
      <c r="S178" s="19"/>
      <c r="T178" s="19"/>
      <c r="U178" s="19"/>
      <c r="V178" s="19"/>
      <c r="W178" s="19"/>
      <c r="X178" s="19"/>
      <c r="Y178" s="19"/>
      <c r="Z178" s="19"/>
      <c r="AA178" s="19"/>
      <c r="AB178" s="30"/>
    </row>
    <row r="179" spans="1:30" ht="15" customHeight="1">
      <c r="A179" s="30"/>
      <c r="B179" s="15"/>
      <c r="C179" s="19"/>
      <c r="D179" s="19"/>
      <c r="E179" s="15"/>
      <c r="F179" s="15"/>
      <c r="G179" s="255" t="s">
        <v>487</v>
      </c>
      <c r="H179" s="255"/>
      <c r="I179" s="255"/>
      <c r="J179" s="255"/>
      <c r="K179" s="255"/>
      <c r="L179" s="255"/>
      <c r="M179" s="255"/>
      <c r="N179" s="286">
        <f>Obliczenia5!K88</f>
        <v>3372</v>
      </c>
      <c r="O179" s="286"/>
      <c r="P179" s="257" t="s">
        <v>17</v>
      </c>
      <c r="Q179" s="129"/>
      <c r="R179" s="19"/>
      <c r="S179" s="19"/>
      <c r="T179" s="19"/>
      <c r="U179" s="19"/>
      <c r="V179" s="19"/>
      <c r="W179" s="19"/>
      <c r="X179" s="19"/>
      <c r="Y179" s="19"/>
      <c r="Z179" s="19"/>
      <c r="AA179" s="19"/>
      <c r="AB179" s="30"/>
    </row>
    <row r="180" spans="1:30" ht="15" customHeight="1">
      <c r="A180" s="30"/>
      <c r="B180" s="15"/>
      <c r="C180" s="19"/>
      <c r="D180" s="19"/>
      <c r="E180" s="15"/>
      <c r="F180" s="15"/>
      <c r="G180" s="255"/>
      <c r="H180" s="255"/>
      <c r="I180" s="255"/>
      <c r="J180" s="255"/>
      <c r="K180" s="255"/>
      <c r="L180" s="255"/>
      <c r="M180" s="255"/>
      <c r="N180" s="286"/>
      <c r="O180" s="286"/>
      <c r="P180" s="257"/>
      <c r="Q180" s="129"/>
      <c r="R180" s="19"/>
      <c r="S180" s="19"/>
      <c r="T180" s="19"/>
      <c r="U180" s="19"/>
      <c r="V180" s="19"/>
      <c r="W180" s="19"/>
      <c r="X180" s="19"/>
      <c r="Y180" s="19"/>
      <c r="Z180" s="19"/>
      <c r="AA180" s="19"/>
      <c r="AB180" s="30"/>
    </row>
    <row r="181" spans="1:30" ht="15" customHeight="1">
      <c r="A181" s="30"/>
      <c r="B181" s="15"/>
      <c r="C181" s="19"/>
      <c r="D181" s="19"/>
      <c r="E181" s="15"/>
      <c r="F181" s="15"/>
      <c r="G181" s="45" t="s">
        <v>545</v>
      </c>
      <c r="H181" s="15"/>
      <c r="I181" s="15"/>
      <c r="J181" s="15"/>
      <c r="K181" s="36"/>
      <c r="L181" s="15"/>
      <c r="M181" s="15"/>
      <c r="N181" s="289">
        <f>Obliczenia5!L88</f>
        <v>0.86</v>
      </c>
      <c r="O181" s="289"/>
      <c r="P181" s="257" t="s">
        <v>546</v>
      </c>
      <c r="Q181" s="257"/>
      <c r="R181" s="19"/>
      <c r="S181" s="19"/>
      <c r="T181" s="19"/>
      <c r="U181" s="19"/>
      <c r="V181" s="19"/>
      <c r="W181" s="19"/>
      <c r="X181" s="19"/>
      <c r="Y181" s="19"/>
      <c r="Z181" s="19"/>
      <c r="AA181" s="19"/>
      <c r="AB181" s="30"/>
    </row>
    <row r="182" spans="1:30" ht="15" customHeight="1">
      <c r="A182" s="30"/>
      <c r="B182" s="15"/>
      <c r="C182" s="19"/>
      <c r="D182" s="19"/>
      <c r="E182" s="15"/>
      <c r="F182" s="15"/>
      <c r="G182" s="108" t="s">
        <v>561</v>
      </c>
      <c r="H182" s="15"/>
      <c r="I182" s="15"/>
      <c r="J182" s="15"/>
      <c r="K182" s="36"/>
      <c r="L182" s="15"/>
      <c r="M182" s="15"/>
      <c r="N182" s="289"/>
      <c r="O182" s="289"/>
      <c r="P182" s="257"/>
      <c r="Q182" s="257"/>
      <c r="R182" s="19"/>
      <c r="S182" s="19"/>
      <c r="T182" s="19"/>
      <c r="U182" s="19"/>
      <c r="V182" s="19"/>
      <c r="W182" s="19"/>
      <c r="X182" s="19"/>
      <c r="Y182" s="19"/>
      <c r="Z182" s="19"/>
      <c r="AA182" s="19"/>
      <c r="AB182" s="30"/>
    </row>
    <row r="183" spans="1:30" ht="15" customHeight="1">
      <c r="A183" s="30"/>
      <c r="B183" s="15"/>
      <c r="C183" s="19"/>
      <c r="D183" s="19"/>
      <c r="E183" s="15"/>
      <c r="F183" s="15"/>
      <c r="G183" s="15"/>
      <c r="H183" s="15"/>
      <c r="I183" s="15"/>
      <c r="J183" s="15"/>
      <c r="K183" s="15"/>
      <c r="L183" s="15"/>
      <c r="M183" s="15"/>
      <c r="N183" s="19"/>
      <c r="O183" s="19"/>
      <c r="P183" s="19"/>
      <c r="Q183" s="19"/>
      <c r="R183" s="19"/>
      <c r="S183" s="19"/>
      <c r="T183" s="19"/>
      <c r="U183" s="19"/>
      <c r="V183" s="19"/>
      <c r="W183" s="19"/>
      <c r="X183" s="19"/>
      <c r="Y183" s="19"/>
      <c r="Z183" s="19"/>
      <c r="AA183" s="19"/>
      <c r="AB183" s="30"/>
    </row>
    <row r="184" spans="1:30" ht="15" customHeight="1">
      <c r="A184" s="30"/>
      <c r="B184" s="15"/>
      <c r="C184" s="19"/>
      <c r="D184" s="19"/>
      <c r="E184" s="15"/>
      <c r="F184" s="15"/>
      <c r="G184" s="255"/>
      <c r="H184" s="255"/>
      <c r="I184" s="255"/>
      <c r="J184" s="256"/>
      <c r="K184" s="256"/>
      <c r="L184" s="256"/>
      <c r="M184" s="256"/>
      <c r="N184" s="256"/>
      <c r="O184" s="256"/>
      <c r="P184" s="19"/>
      <c r="Q184" s="19"/>
      <c r="R184" s="19"/>
      <c r="S184" s="19"/>
      <c r="T184" s="19"/>
      <c r="U184" s="19"/>
      <c r="V184" s="19"/>
      <c r="W184" s="19"/>
      <c r="X184" s="19"/>
      <c r="Y184" s="19"/>
      <c r="Z184" s="19"/>
      <c r="AA184" s="19"/>
      <c r="AB184" s="30"/>
    </row>
    <row r="185" spans="1:30" ht="15" customHeight="1">
      <c r="A185" s="30"/>
      <c r="B185" s="15"/>
      <c r="C185" s="19"/>
      <c r="D185" s="19"/>
      <c r="E185" s="15"/>
      <c r="F185" s="15"/>
      <c r="G185" s="255"/>
      <c r="H185" s="255"/>
      <c r="I185" s="255"/>
      <c r="J185" s="256"/>
      <c r="K185" s="256"/>
      <c r="L185" s="256"/>
      <c r="M185" s="256"/>
      <c r="N185" s="256"/>
      <c r="O185" s="256"/>
      <c r="P185" s="133"/>
      <c r="Q185" s="257"/>
      <c r="R185" s="19"/>
      <c r="S185" s="19"/>
      <c r="T185" s="81"/>
      <c r="U185" s="19"/>
      <c r="V185" s="19"/>
      <c r="W185" s="19"/>
      <c r="X185" s="19"/>
      <c r="Y185" s="19"/>
      <c r="Z185" s="19"/>
      <c r="AA185" s="19"/>
      <c r="AB185" s="30"/>
      <c r="AD185"/>
    </row>
    <row r="186" spans="1:30" ht="15" customHeight="1">
      <c r="A186" s="30"/>
      <c r="B186" s="15"/>
      <c r="C186" s="19"/>
      <c r="D186" s="19"/>
      <c r="E186" s="15"/>
      <c r="F186" s="15"/>
      <c r="G186" s="45"/>
      <c r="H186" s="128"/>
      <c r="I186" s="128"/>
      <c r="J186" s="133"/>
      <c r="K186" s="133"/>
      <c r="L186" s="258"/>
      <c r="M186" s="258"/>
      <c r="N186" s="258"/>
      <c r="O186" s="258"/>
      <c r="P186" s="130"/>
      <c r="Q186" s="257"/>
      <c r="R186" s="19"/>
      <c r="S186" s="19"/>
      <c r="T186" s="19"/>
      <c r="U186" s="19"/>
      <c r="V186" s="19"/>
      <c r="W186" s="19"/>
      <c r="X186" s="19"/>
      <c r="Y186" s="19"/>
      <c r="Z186" s="19"/>
      <c r="AA186" s="19"/>
      <c r="AB186" s="30"/>
    </row>
    <row r="187" spans="1:30" ht="15" customHeight="1">
      <c r="A187" s="30"/>
      <c r="B187" s="15"/>
      <c r="C187" s="19"/>
      <c r="D187" s="19"/>
      <c r="E187" s="15"/>
      <c r="F187" s="15"/>
      <c r="G187" s="45"/>
      <c r="H187" s="15"/>
      <c r="I187" s="15"/>
      <c r="J187" s="15"/>
      <c r="K187" s="36"/>
      <c r="L187" s="15"/>
      <c r="M187" s="15"/>
      <c r="N187" s="15"/>
      <c r="O187" s="131"/>
      <c r="P187" s="15"/>
      <c r="Q187" s="19"/>
      <c r="R187" s="19"/>
      <c r="S187" s="19"/>
      <c r="T187" s="19"/>
      <c r="U187" s="19"/>
      <c r="V187" s="19"/>
      <c r="W187" s="19"/>
      <c r="X187" s="19"/>
      <c r="Y187" s="19"/>
      <c r="Z187" s="19"/>
      <c r="AA187" s="19"/>
      <c r="AB187" s="30"/>
    </row>
    <row r="188" spans="1:30" ht="16.2" customHeight="1">
      <c r="A188" s="30"/>
      <c r="B188" s="15"/>
      <c r="C188" s="19"/>
      <c r="D188" s="19"/>
      <c r="E188" s="15"/>
      <c r="F188" s="15"/>
      <c r="G188" s="15"/>
      <c r="H188" s="15"/>
      <c r="I188" s="15"/>
      <c r="J188" s="15"/>
      <c r="K188" s="36"/>
      <c r="L188" s="36"/>
      <c r="M188" s="19"/>
      <c r="N188" s="19"/>
      <c r="O188" s="15"/>
      <c r="P188" s="19"/>
      <c r="Q188" s="19"/>
      <c r="R188" s="19"/>
      <c r="S188" s="15"/>
      <c r="T188" s="15"/>
      <c r="U188" s="19"/>
      <c r="V188" s="19"/>
      <c r="W188" s="19"/>
      <c r="X188" s="19"/>
      <c r="Y188" s="19"/>
      <c r="Z188" s="19"/>
      <c r="AA188" s="19"/>
      <c r="AB188" s="30"/>
    </row>
    <row r="189" spans="1:30" ht="15" customHeight="1">
      <c r="A189" s="30"/>
      <c r="B189" s="15"/>
      <c r="C189" s="19"/>
      <c r="D189" s="116"/>
      <c r="E189" s="33"/>
      <c r="F189" s="37"/>
      <c r="G189" s="37"/>
      <c r="H189" s="33"/>
      <c r="I189" s="116"/>
      <c r="J189" s="33"/>
      <c r="K189" s="116"/>
      <c r="L189" s="15"/>
      <c r="M189" s="15"/>
      <c r="N189" s="106"/>
      <c r="O189" s="15"/>
      <c r="P189" s="15"/>
      <c r="Q189" s="19"/>
      <c r="R189" s="19"/>
      <c r="S189" s="19"/>
      <c r="T189" s="19"/>
      <c r="U189" s="19"/>
      <c r="V189" s="19"/>
      <c r="W189" s="19"/>
      <c r="X189" s="19"/>
      <c r="Y189" s="19"/>
      <c r="Z189" s="19"/>
      <c r="AA189" s="19"/>
      <c r="AB189" s="30"/>
    </row>
    <row r="190" spans="1:30" ht="15" customHeight="1">
      <c r="A190" s="30"/>
      <c r="B190" s="15"/>
      <c r="C190" s="254" t="s">
        <v>562</v>
      </c>
      <c r="D190" s="254"/>
      <c r="E190" s="254"/>
      <c r="F190" s="254"/>
      <c r="G190" s="254"/>
      <c r="H190" s="254"/>
      <c r="I190" s="254"/>
      <c r="J190" s="254"/>
      <c r="K190" s="254"/>
      <c r="L190" s="254"/>
      <c r="M190" s="254"/>
      <c r="N190" s="254"/>
      <c r="O190" s="254"/>
      <c r="P190" s="254"/>
      <c r="Q190" s="254"/>
      <c r="R190" s="254"/>
      <c r="S190" s="254"/>
      <c r="T190" s="254"/>
      <c r="U190" s="254"/>
      <c r="V190" s="254"/>
      <c r="W190" s="254"/>
      <c r="X190" s="132"/>
      <c r="AB190" s="30"/>
    </row>
    <row r="191" spans="1:30" ht="15" customHeight="1">
      <c r="A191" s="30"/>
      <c r="B191" s="15"/>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132"/>
      <c r="Y191" s="19"/>
      <c r="Z191" s="121" t="s">
        <v>548</v>
      </c>
      <c r="AA191" s="122" t="str">
        <f>'Pom1'!AA189</f>
        <v>PanD, 2025</v>
      </c>
      <c r="AB191" s="30"/>
    </row>
    <row r="192" spans="1:30" ht="6"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16"/>
      <c r="AD192" s="16"/>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16"/>
      <c r="AD193" s="16"/>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6"/>
      <c r="AC194" s="59"/>
      <c r="AD194" s="60"/>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xdboJkHa3KVv0vONH123NfO+m5+VJEKi8p/O7OOOMH4Bgu4JMzoCpQPhXQHRAsmodw5g+yYytlO5qRNqRrQHJA==" saltValue="xarMhfndaDEGV/0E8tYBcw=="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5">
    <mergeCell ref="N181:O182"/>
    <mergeCell ref="P181:Q182"/>
    <mergeCell ref="O3:O4"/>
    <mergeCell ref="P3:Q4"/>
    <mergeCell ref="W3:Z4"/>
    <mergeCell ref="D1:H1"/>
    <mergeCell ref="I1:J1"/>
    <mergeCell ref="M1:O1"/>
    <mergeCell ref="P1:Q1"/>
    <mergeCell ref="R1:T1"/>
    <mergeCell ref="T46:X46"/>
    <mergeCell ref="C8:Q9"/>
    <mergeCell ref="C11:J12"/>
    <mergeCell ref="C20:F21"/>
    <mergeCell ref="S23:V23"/>
    <mergeCell ref="S24:T27"/>
    <mergeCell ref="U24:V27"/>
    <mergeCell ref="X26:Y26"/>
    <mergeCell ref="X27:X30"/>
    <mergeCell ref="Y27:Y30"/>
    <mergeCell ref="H43:K43"/>
    <mergeCell ref="T43:X43"/>
    <mergeCell ref="H16:M18"/>
    <mergeCell ref="W48:X48"/>
    <mergeCell ref="J50:K50"/>
    <mergeCell ref="W50:X50"/>
    <mergeCell ref="H53:K53"/>
    <mergeCell ref="T53:X53"/>
    <mergeCell ref="W55:X55"/>
    <mergeCell ref="J57:K57"/>
    <mergeCell ref="W57:X57"/>
    <mergeCell ref="H59:K59"/>
    <mergeCell ref="T59:X59"/>
    <mergeCell ref="T67:X67"/>
    <mergeCell ref="H70:K70"/>
    <mergeCell ref="T70:X70"/>
    <mergeCell ref="J72:K72"/>
    <mergeCell ref="W72:X72"/>
    <mergeCell ref="H67:K67"/>
    <mergeCell ref="W74:X74"/>
    <mergeCell ref="H77:K77"/>
    <mergeCell ref="T77:X77"/>
    <mergeCell ref="Q78:R78"/>
    <mergeCell ref="J79:K79"/>
    <mergeCell ref="W79:X79"/>
    <mergeCell ref="J74:K74"/>
    <mergeCell ref="W81:X81"/>
    <mergeCell ref="H83:K83"/>
    <mergeCell ref="T83:X83"/>
    <mergeCell ref="H104:K104"/>
    <mergeCell ref="H107:K107"/>
    <mergeCell ref="N179:O180"/>
    <mergeCell ref="P179:P180"/>
    <mergeCell ref="H110:K110"/>
    <mergeCell ref="J112:K112"/>
    <mergeCell ref="J114:K114"/>
    <mergeCell ref="H116:K116"/>
    <mergeCell ref="L121:M121"/>
    <mergeCell ref="E128:H128"/>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s>
  <conditionalFormatting sqref="K95 J96">
    <cfRule type="cellIs" dxfId="6" priority="5" operator="between">
      <formula>-17</formula>
      <formula>-7</formula>
    </cfRule>
  </conditionalFormatting>
  <conditionalFormatting sqref="V194">
    <cfRule type="iconSet" priority="6">
      <iconSet iconSet="3Symbols" showValue="0">
        <cfvo type="percent" val="0"/>
        <cfvo type="num" val="1"/>
        <cfvo type="num" val="2"/>
      </iconSet>
    </cfRule>
  </conditionalFormatting>
  <conditionalFormatting sqref="F53">
    <cfRule type="cellIs" dxfId="5" priority="4" operator="equal">
      <formula>"bez znaczenia"</formula>
    </cfRule>
  </conditionalFormatting>
  <conditionalFormatting sqref="F77">
    <cfRule type="cellIs" dxfId="4" priority="3" operator="equal">
      <formula>"bez znaczenia"</formula>
    </cfRule>
  </conditionalFormatting>
  <conditionalFormatting sqref="Q77">
    <cfRule type="cellIs" dxfId="3" priority="2" operator="equal">
      <formula>"bez znaczenia"</formula>
    </cfRule>
  </conditionalFormatting>
  <conditionalFormatting sqref="Q53">
    <cfRule type="cellIs" dxfId="2" priority="1" operator="equal">
      <formula>"bez znaczenia"</formula>
    </cfRule>
  </conditionalFormatting>
  <dataValidations count="12">
    <dataValidation type="list" allowBlank="1" showInputMessage="1" showErrorMessage="1" sqref="H43" xr:uid="{C5EACC0B-B116-4102-8F8C-375A0202254F}">
      <formula1>strony_swiata</formula1>
    </dataValidation>
    <dataValidation type="list" allowBlank="1" showInputMessage="1" showErrorMessage="1" sqref="T70 H70 H46 T46" xr:uid="{568A8521-CAB9-48C5-8319-C1C71171FFB3}">
      <formula1>sciany</formula1>
    </dataValidation>
    <dataValidation type="list" allowBlank="1" showInputMessage="1" showErrorMessage="1" sqref="H59 T59 H83 T83 H116" xr:uid="{2CE5299F-32DF-4546-93B2-6312D5FE2443}">
      <formula1>izolacja</formula1>
    </dataValidation>
    <dataValidation type="list" allowBlank="1" showInputMessage="1" showErrorMessage="1" sqref="H53 H77 T77 H110 T53" xr:uid="{63E68415-BCD4-4CD0-AD81-FCCF3EE00E87}">
      <formula1>okno_sciana</formula1>
    </dataValidation>
    <dataValidation type="list" allowBlank="1" showInputMessage="1" showErrorMessage="1" sqref="Q141 G138 G141 G144 Q138 L121 N121 J159 J162" xr:uid="{B3DCE4E1-5209-462D-930E-92CC5965CF86}">
      <formula1>tak_nie</formula1>
    </dataValidation>
    <dataValidation type="decimal" allowBlank="1" showInputMessage="1" showErrorMessage="1" sqref="J74:K74 J72:K72 J113:K113 J115:K115" xr:uid="{150D89DA-FC5C-4895-96C2-A528B093C8E4}">
      <formula1>0.1</formula1>
      <formula2>20</formula2>
    </dataValidation>
    <dataValidation type="decimal" allowBlank="1" showInputMessage="1" showErrorMessage="1" sqref="M24 M27 M30" xr:uid="{02732880-73D4-47CA-BB20-D816CBB25874}">
      <formula1>1</formula1>
      <formula2>100</formula2>
    </dataValidation>
    <dataValidation type="decimal" allowBlank="1" showInputMessage="1" showErrorMessage="1" sqref="J48:J50 U49 J72:J74 U73 J115 J113" xr:uid="{AA666408-5E10-49D4-A4AE-51544408B8F5}">
      <formula1>0.1</formula1>
      <formula2>30</formula2>
    </dataValidation>
    <dataValidation type="decimal" allowBlank="1" showInputMessage="1" showErrorMessage="1" sqref="J79:K79 J81:K81 W79:X79 W81:X81 W57:X57 W55:X55 J55:K55 J57:K57 J114:K114 J112:K112" xr:uid="{11EAE5E3-4438-4B59-A749-3C8F481D14DD}">
      <formula1>0</formula1>
      <formula2>20</formula2>
    </dataValidation>
    <dataValidation type="list" allowBlank="1" showInputMessage="1" showErrorMessage="1" sqref="H104" xr:uid="{D61CC875-2195-47CD-9F9D-9D7DA34E2D1C}">
      <formula1>dach</formula1>
    </dataValidation>
    <dataValidation type="list" allowBlank="1" showInputMessage="1" showErrorMessage="1" sqref="H107" xr:uid="{9541E9E4-9479-4AC6-8371-8D0C1AAFEEE9}">
      <formula1>izolacja_dach</formula1>
    </dataValidation>
    <dataValidation type="whole" allowBlank="1" showInputMessage="1" showErrorMessage="1" sqref="Q144" xr:uid="{3D481DE0-F6B1-4053-B1DA-743B57F44CEA}">
      <formula1>1</formula1>
      <formula2>10</formula2>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D227-51BC-4F57-A32D-E4BB3C0745F8}">
  <sheetPr codeName="Arkusz11"/>
  <dimension ref="A1:HS805"/>
  <sheetViews>
    <sheetView showGridLines="0" zoomScale="85" zoomScaleNormal="85" workbookViewId="0">
      <pane ySplit="1" topLeftCell="A2" activePane="bottomLeft" state="frozen"/>
      <selection pane="bottomLeft" activeCell="D11" sqref="D11:K12"/>
    </sheetView>
  </sheetViews>
  <sheetFormatPr defaultColWidth="9.109375" defaultRowHeight="14.4"/>
  <cols>
    <col min="1" max="1" width="1.109375" style="14" customWidth="1"/>
    <col min="2" max="2" width="5.109375" style="14" customWidth="1"/>
    <col min="3" max="3" width="1.88671875" style="14" customWidth="1"/>
    <col min="4" max="4" width="1.6640625" style="14" customWidth="1"/>
    <col min="5" max="5" width="9.109375" style="14"/>
    <col min="6" max="6" width="2.88671875" style="14" customWidth="1"/>
    <col min="7" max="7" width="15.88671875" style="14" customWidth="1"/>
    <col min="8" max="8" width="17.109375" style="14" customWidth="1"/>
    <col min="9" max="9" width="8.21875" style="14" customWidth="1"/>
    <col min="10" max="10" width="7" style="14" customWidth="1"/>
    <col min="11" max="11" width="4.21875" style="14" customWidth="1"/>
    <col min="12" max="12" width="13.6640625" style="14" customWidth="1"/>
    <col min="13" max="13" width="10.33203125" style="14" customWidth="1"/>
    <col min="14" max="14" width="8" style="14" customWidth="1"/>
    <col min="15" max="15" width="1.6640625" style="14" customWidth="1"/>
    <col min="16" max="16" width="8.5546875" style="14" customWidth="1"/>
    <col min="17" max="17" width="5.88671875" style="14" customWidth="1"/>
    <col min="18" max="18" width="9.109375" style="14" customWidth="1"/>
    <col min="19" max="19" width="2.88671875" style="14" customWidth="1"/>
    <col min="20" max="21" width="9.109375" style="14" customWidth="1"/>
    <col min="22" max="22" width="23.109375" style="14" customWidth="1"/>
    <col min="23" max="23" width="3.44140625" style="15" customWidth="1"/>
    <col min="24" max="24" width="1" style="61" customWidth="1"/>
    <col min="228" max="16384" width="9.109375" style="14"/>
  </cols>
  <sheetData>
    <row r="1" spans="1:24" customFormat="1" ht="22.8" customHeight="1">
      <c r="A1" s="113"/>
      <c r="B1" s="113"/>
      <c r="C1" s="113"/>
      <c r="D1" s="249" t="s">
        <v>563</v>
      </c>
      <c r="E1" s="249"/>
      <c r="F1" s="249"/>
      <c r="G1" s="249"/>
      <c r="H1" s="249"/>
      <c r="I1" s="249"/>
      <c r="J1" s="266">
        <f>I116</f>
        <v>9773</v>
      </c>
      <c r="K1" s="250"/>
      <c r="L1" s="112" t="s">
        <v>544</v>
      </c>
      <c r="M1" s="112"/>
      <c r="N1" s="249" t="s">
        <v>530</v>
      </c>
      <c r="O1" s="249"/>
      <c r="P1" s="249"/>
      <c r="Q1" s="249"/>
      <c r="R1" s="267">
        <f>I117</f>
        <v>0.80622009569377984</v>
      </c>
      <c r="S1" s="247"/>
      <c r="T1" s="251" t="s">
        <v>543</v>
      </c>
      <c r="U1" s="251"/>
      <c r="V1" s="251"/>
      <c r="W1" s="113"/>
      <c r="X1" s="113"/>
    </row>
    <row r="2" spans="1:24" customFormat="1">
      <c r="A2" s="30"/>
      <c r="B2" s="33"/>
      <c r="C2" s="33"/>
      <c r="D2" s="32"/>
      <c r="E2" s="32"/>
      <c r="F2" s="32"/>
      <c r="G2" s="32"/>
      <c r="H2" s="32"/>
      <c r="I2" s="32"/>
      <c r="J2" s="32"/>
      <c r="K2" s="32"/>
      <c r="L2" s="32"/>
      <c r="M2" s="32"/>
      <c r="N2" s="32"/>
      <c r="O2" s="32"/>
      <c r="P2" s="32"/>
      <c r="Q2" s="32"/>
      <c r="R2" s="32"/>
      <c r="S2" s="32"/>
      <c r="T2" s="32"/>
      <c r="U2" s="32"/>
      <c r="V2" s="32"/>
      <c r="W2" s="15"/>
      <c r="X2" s="30"/>
    </row>
    <row r="3" spans="1:24" customFormat="1">
      <c r="A3" s="30"/>
      <c r="B3" s="32"/>
      <c r="C3" s="32"/>
      <c r="D3" s="32"/>
      <c r="E3" s="32"/>
      <c r="F3" s="32"/>
      <c r="G3" s="32"/>
      <c r="H3" s="32"/>
      <c r="I3" s="32"/>
      <c r="J3" s="32"/>
      <c r="K3" s="32"/>
      <c r="L3" s="32"/>
      <c r="M3" s="32"/>
      <c r="N3" s="32"/>
      <c r="O3" s="32"/>
      <c r="P3" s="32"/>
      <c r="Q3" s="239" t="s">
        <v>497</v>
      </c>
      <c r="R3" s="240">
        <f ca="1">TODAY()</f>
        <v>45680</v>
      </c>
      <c r="S3" s="240"/>
      <c r="T3" s="15"/>
      <c r="U3" s="244" t="str">
        <f>'Pom1'!S3</f>
        <v>wersja 23/01/25</v>
      </c>
      <c r="V3" s="244"/>
      <c r="W3" s="15"/>
      <c r="X3" s="30"/>
    </row>
    <row r="4" spans="1:24" customFormat="1">
      <c r="A4" s="30"/>
      <c r="B4" s="32"/>
      <c r="C4" s="32"/>
      <c r="D4" s="32"/>
      <c r="E4" s="32"/>
      <c r="F4" s="32"/>
      <c r="G4" s="32"/>
      <c r="H4" s="32"/>
      <c r="I4" s="32"/>
      <c r="J4" s="32"/>
      <c r="K4" s="32"/>
      <c r="L4" s="32"/>
      <c r="M4" s="32"/>
      <c r="N4" s="32"/>
      <c r="O4" s="32"/>
      <c r="P4" s="32"/>
      <c r="Q4" s="239"/>
      <c r="R4" s="240"/>
      <c r="S4" s="240"/>
      <c r="T4" s="15"/>
      <c r="U4" s="244"/>
      <c r="V4" s="244"/>
      <c r="W4" s="15"/>
      <c r="X4" s="30"/>
    </row>
    <row r="5" spans="1:24" customFormat="1">
      <c r="A5" s="30"/>
      <c r="B5" s="33"/>
      <c r="C5" s="33"/>
      <c r="D5" s="33"/>
      <c r="E5" s="33"/>
      <c r="F5" s="33"/>
      <c r="G5" s="33"/>
      <c r="H5" s="33"/>
      <c r="I5" s="33"/>
      <c r="J5" s="33"/>
      <c r="K5" s="33"/>
      <c r="L5" s="33"/>
      <c r="M5" s="33"/>
      <c r="N5" s="33"/>
      <c r="O5" s="33"/>
      <c r="P5" s="33"/>
      <c r="Q5" s="33"/>
      <c r="R5" s="33"/>
      <c r="S5" s="33"/>
      <c r="T5" s="33"/>
      <c r="U5" s="33"/>
      <c r="V5" s="33"/>
      <c r="W5" s="15"/>
      <c r="X5" s="30"/>
    </row>
    <row r="6" spans="1:24" customFormat="1">
      <c r="A6" s="30"/>
      <c r="B6" s="35"/>
      <c r="C6" s="35"/>
      <c r="D6" s="35"/>
      <c r="E6" s="35"/>
      <c r="F6" s="35"/>
      <c r="G6" s="35"/>
      <c r="H6" s="35"/>
      <c r="I6" s="35"/>
      <c r="J6" s="35"/>
      <c r="K6" s="35"/>
      <c r="L6" s="35"/>
      <c r="M6" s="35"/>
      <c r="N6" s="35"/>
      <c r="O6" s="35"/>
      <c r="P6" s="35"/>
      <c r="Q6" s="35"/>
      <c r="R6" s="35"/>
      <c r="S6" s="35"/>
      <c r="T6" s="35"/>
      <c r="U6" s="35"/>
      <c r="V6" s="35"/>
      <c r="W6" s="35"/>
      <c r="X6" s="30"/>
    </row>
    <row r="7" spans="1:24" customFormat="1">
      <c r="A7" s="30"/>
      <c r="B7" s="35"/>
      <c r="C7" s="35"/>
      <c r="D7" s="35"/>
      <c r="E7" s="35"/>
      <c r="F7" s="35"/>
      <c r="G7" s="35"/>
      <c r="H7" s="35"/>
      <c r="I7" s="35"/>
      <c r="J7" s="35"/>
      <c r="K7" s="35"/>
      <c r="L7" s="35"/>
      <c r="M7" s="35"/>
      <c r="N7" s="35"/>
      <c r="O7" s="35"/>
      <c r="P7" s="35"/>
      <c r="Q7" s="35"/>
      <c r="R7" s="35"/>
      <c r="S7" s="35"/>
      <c r="T7" s="35"/>
      <c r="U7" s="35"/>
      <c r="V7" s="35"/>
      <c r="W7" s="35"/>
      <c r="X7" s="30"/>
    </row>
    <row r="8" spans="1:24" customFormat="1" ht="14.4" customHeight="1">
      <c r="A8" s="30"/>
      <c r="B8" s="35"/>
      <c r="C8" s="35"/>
      <c r="D8" s="243" t="s">
        <v>637</v>
      </c>
      <c r="E8" s="243"/>
      <c r="F8" s="243"/>
      <c r="G8" s="243"/>
      <c r="H8" s="243"/>
      <c r="I8" s="243"/>
      <c r="J8" s="243"/>
      <c r="K8" s="243"/>
      <c r="L8" s="243"/>
      <c r="M8" s="243"/>
      <c r="N8" s="243"/>
      <c r="O8" s="243"/>
      <c r="P8" s="243"/>
      <c r="Q8" s="243"/>
      <c r="R8" s="243"/>
      <c r="S8" s="243"/>
      <c r="T8" s="243"/>
      <c r="U8" s="243"/>
      <c r="V8" s="243"/>
      <c r="W8" s="35"/>
      <c r="X8" s="30"/>
    </row>
    <row r="9" spans="1:24" customFormat="1" ht="14.4" customHeight="1">
      <c r="A9" s="30"/>
      <c r="B9" s="35"/>
      <c r="C9" s="35"/>
      <c r="D9" s="243"/>
      <c r="E9" s="243"/>
      <c r="F9" s="243"/>
      <c r="G9" s="243"/>
      <c r="H9" s="243"/>
      <c r="I9" s="243"/>
      <c r="J9" s="243"/>
      <c r="K9" s="243"/>
      <c r="L9" s="243"/>
      <c r="M9" s="243"/>
      <c r="N9" s="243"/>
      <c r="O9" s="243"/>
      <c r="P9" s="243"/>
      <c r="Q9" s="243"/>
      <c r="R9" s="243"/>
      <c r="S9" s="243"/>
      <c r="T9" s="243"/>
      <c r="U9" s="243"/>
      <c r="V9" s="243"/>
      <c r="W9" s="35"/>
      <c r="X9" s="30"/>
    </row>
    <row r="10" spans="1:24" customFormat="1">
      <c r="A10" s="30"/>
      <c r="B10" s="35"/>
      <c r="C10" s="35"/>
      <c r="D10" s="35"/>
      <c r="E10" s="35"/>
      <c r="F10" s="35"/>
      <c r="G10" s="35"/>
      <c r="H10" s="35"/>
      <c r="I10" s="35"/>
      <c r="J10" s="35"/>
      <c r="K10" s="35"/>
      <c r="L10" s="35"/>
      <c r="M10" s="35"/>
      <c r="N10" s="35"/>
      <c r="O10" s="35"/>
      <c r="P10" s="35"/>
      <c r="Q10" s="35"/>
      <c r="R10" s="35"/>
      <c r="S10" s="35"/>
      <c r="T10" s="35"/>
      <c r="U10" s="35"/>
      <c r="V10" s="35"/>
      <c r="W10" s="35"/>
      <c r="X10" s="30"/>
    </row>
    <row r="11" spans="1:24" customFormat="1">
      <c r="A11" s="30"/>
      <c r="B11" s="35"/>
      <c r="C11" s="35"/>
      <c r="D11" s="241" t="s">
        <v>498</v>
      </c>
      <c r="E11" s="241"/>
      <c r="F11" s="241"/>
      <c r="G11" s="241"/>
      <c r="H11" s="241"/>
      <c r="I11" s="241"/>
      <c r="J11" s="241"/>
      <c r="K11" s="241"/>
      <c r="L11" s="35"/>
      <c r="M11" s="35"/>
      <c r="N11" s="35"/>
      <c r="O11" s="35"/>
      <c r="P11" s="35"/>
      <c r="Q11" s="35"/>
      <c r="R11" s="35"/>
      <c r="S11" s="35"/>
      <c r="T11" s="35"/>
      <c r="U11" s="35"/>
      <c r="V11" s="35"/>
      <c r="W11" s="35"/>
      <c r="X11" s="30"/>
    </row>
    <row r="12" spans="1:24" customFormat="1">
      <c r="A12" s="30"/>
      <c r="B12" s="35"/>
      <c r="C12" s="35"/>
      <c r="D12" s="242"/>
      <c r="E12" s="242"/>
      <c r="F12" s="242"/>
      <c r="G12" s="242"/>
      <c r="H12" s="242"/>
      <c r="I12" s="242"/>
      <c r="J12" s="242"/>
      <c r="K12" s="242"/>
      <c r="L12" s="35"/>
      <c r="M12" s="35"/>
      <c r="N12" s="35"/>
      <c r="O12" s="35"/>
      <c r="P12" s="35"/>
      <c r="Q12" s="35"/>
      <c r="R12" s="35"/>
      <c r="S12" s="35"/>
      <c r="T12" s="35"/>
      <c r="U12" s="35"/>
      <c r="V12" s="35"/>
      <c r="W12" s="35"/>
      <c r="X12" s="30"/>
    </row>
    <row r="13" spans="1:24" customFormat="1">
      <c r="A13" s="30"/>
      <c r="B13" s="35"/>
      <c r="C13" s="35"/>
      <c r="D13" s="35"/>
      <c r="E13" s="35"/>
      <c r="F13" s="35"/>
      <c r="G13" s="35"/>
      <c r="H13" s="35"/>
      <c r="I13" s="35"/>
      <c r="J13" s="35"/>
      <c r="K13" s="35"/>
      <c r="L13" s="35"/>
      <c r="M13" s="35"/>
      <c r="N13" s="35"/>
      <c r="O13" s="35"/>
      <c r="P13" s="35"/>
      <c r="Q13" s="35"/>
      <c r="R13" s="35"/>
      <c r="S13" s="35"/>
      <c r="T13" s="35"/>
      <c r="U13" s="35"/>
      <c r="V13" s="35"/>
      <c r="W13" s="35"/>
      <c r="X13" s="30"/>
    </row>
    <row r="14" spans="1:24" customFormat="1">
      <c r="A14" s="30"/>
      <c r="B14" s="35"/>
      <c r="C14" s="35"/>
      <c r="D14" s="35"/>
      <c r="E14" s="35"/>
      <c r="F14" s="35"/>
      <c r="G14" s="35"/>
      <c r="H14" s="35"/>
      <c r="I14" s="35"/>
      <c r="J14" s="35"/>
      <c r="K14" s="35"/>
      <c r="L14" s="35"/>
      <c r="M14" s="35"/>
      <c r="N14" s="35"/>
      <c r="O14" s="35"/>
      <c r="P14" s="35"/>
      <c r="Q14" s="35"/>
      <c r="R14" s="35"/>
      <c r="S14" s="35"/>
      <c r="T14" s="35"/>
      <c r="U14" s="35"/>
      <c r="V14" s="35"/>
      <c r="W14" s="35"/>
      <c r="X14" s="30"/>
    </row>
    <row r="15" spans="1:24" ht="15" customHeight="1">
      <c r="A15" s="30"/>
      <c r="B15" s="15"/>
      <c r="C15" s="15"/>
      <c r="D15" s="19"/>
      <c r="E15" s="19"/>
      <c r="F15" s="15"/>
      <c r="G15" s="15"/>
      <c r="H15" s="15"/>
      <c r="I15" s="15"/>
      <c r="J15" s="15"/>
      <c r="K15" s="15"/>
      <c r="L15" s="36"/>
      <c r="M15" s="36"/>
      <c r="N15" s="36"/>
      <c r="O15" s="36"/>
      <c r="P15" s="36"/>
      <c r="Q15" s="36"/>
      <c r="R15" s="19"/>
      <c r="S15" s="19"/>
      <c r="T15" s="19"/>
      <c r="U15" s="19"/>
      <c r="V15" s="19"/>
      <c r="W15" s="19"/>
      <c r="X15" s="30"/>
    </row>
    <row r="16" spans="1:24" customFormat="1" ht="9" customHeight="1">
      <c r="A16" s="30"/>
      <c r="B16" s="15"/>
      <c r="C16" s="15"/>
      <c r="D16" s="15"/>
      <c r="E16" s="15"/>
      <c r="F16" s="15"/>
      <c r="G16" s="19"/>
      <c r="H16" s="19"/>
      <c r="I16" s="15"/>
      <c r="J16" s="15"/>
      <c r="K16" s="15"/>
      <c r="L16" s="15"/>
      <c r="M16" s="15"/>
      <c r="N16" s="15"/>
      <c r="O16" s="15"/>
      <c r="P16" s="15"/>
      <c r="Q16" s="15"/>
      <c r="R16" s="15"/>
      <c r="S16" s="15"/>
      <c r="T16" s="15"/>
      <c r="U16" s="15"/>
      <c r="V16" s="15"/>
      <c r="W16" s="15"/>
      <c r="X16" s="30"/>
    </row>
    <row r="17" spans="1:24" customFormat="1" ht="15.6" customHeight="1">
      <c r="A17" s="30"/>
      <c r="B17" s="15"/>
      <c r="C17" s="174"/>
      <c r="D17" s="173"/>
      <c r="E17" s="264" t="str">
        <f>'Pom1'!H16</f>
        <v>Nazwa pomieszczenia 1</v>
      </c>
      <c r="F17" s="264"/>
      <c r="G17" s="264"/>
      <c r="H17" s="264"/>
      <c r="I17" s="264"/>
      <c r="J17" s="174"/>
      <c r="K17" s="174"/>
      <c r="L17" s="174"/>
      <c r="M17" s="174"/>
      <c r="N17" s="15"/>
      <c r="O17" s="173"/>
      <c r="P17" s="259" t="s">
        <v>592</v>
      </c>
      <c r="Q17" s="259"/>
      <c r="R17" s="259"/>
      <c r="S17" s="259"/>
      <c r="T17" s="259"/>
      <c r="U17" s="212" t="b">
        <v>1</v>
      </c>
      <c r="V17" s="212"/>
      <c r="W17" s="15"/>
      <c r="X17" s="30"/>
    </row>
    <row r="18" spans="1:24" customFormat="1" ht="15.6" customHeight="1">
      <c r="A18" s="30"/>
      <c r="B18" s="15"/>
      <c r="C18" s="174"/>
      <c r="D18" s="173"/>
      <c r="E18" s="264"/>
      <c r="F18" s="264"/>
      <c r="G18" s="264"/>
      <c r="H18" s="264"/>
      <c r="I18" s="264"/>
      <c r="J18" s="141"/>
      <c r="K18" s="141"/>
      <c r="L18" s="174"/>
      <c r="M18" s="174"/>
      <c r="N18" s="15"/>
      <c r="O18" s="173"/>
      <c r="P18" s="259"/>
      <c r="Q18" s="259"/>
      <c r="R18" s="259"/>
      <c r="S18" s="259"/>
      <c r="T18" s="259"/>
      <c r="U18" s="173"/>
      <c r="V18" s="173"/>
      <c r="W18" s="15"/>
      <c r="X18" s="30"/>
    </row>
    <row r="19" spans="1:24" customFormat="1" ht="9" customHeight="1">
      <c r="A19" s="30"/>
      <c r="B19" s="15"/>
      <c r="C19" s="15"/>
      <c r="D19" s="15"/>
      <c r="E19" s="159"/>
      <c r="F19" s="159"/>
      <c r="G19" s="159"/>
      <c r="H19" s="159"/>
      <c r="I19" s="159"/>
      <c r="J19" s="158"/>
      <c r="K19" s="158"/>
      <c r="L19" s="18"/>
      <c r="M19" s="18"/>
      <c r="N19" s="15"/>
      <c r="O19" s="15"/>
      <c r="P19" s="15"/>
      <c r="Q19" s="15"/>
      <c r="R19" s="15"/>
      <c r="S19" s="15"/>
      <c r="T19" s="15"/>
      <c r="U19" s="15"/>
      <c r="V19" s="15"/>
      <c r="W19" s="15"/>
      <c r="X19" s="30"/>
    </row>
    <row r="20" spans="1:24" customFormat="1" ht="15.6">
      <c r="A20" s="30"/>
      <c r="B20" s="15"/>
      <c r="C20" s="15"/>
      <c r="D20" s="15"/>
      <c r="E20" s="76" t="s">
        <v>566</v>
      </c>
      <c r="F20" s="15"/>
      <c r="G20" s="19"/>
      <c r="H20" s="160" t="s">
        <v>571</v>
      </c>
      <c r="I20" s="149"/>
      <c r="J20" s="147"/>
      <c r="K20" s="147"/>
      <c r="L20" s="147"/>
      <c r="M20" s="161"/>
      <c r="N20" s="15"/>
      <c r="O20" s="15"/>
      <c r="P20" s="139"/>
      <c r="Q20" s="15"/>
      <c r="R20" s="15"/>
      <c r="S20" s="15"/>
      <c r="T20" s="15"/>
      <c r="U20" s="15"/>
      <c r="V20" s="15"/>
      <c r="W20" s="15"/>
      <c r="X20" s="30"/>
    </row>
    <row r="21" spans="1:24" customFormat="1" ht="15.6">
      <c r="A21" s="30"/>
      <c r="B21" s="15"/>
      <c r="C21" s="15"/>
      <c r="D21" s="15"/>
      <c r="E21" s="76" t="str">
        <f>'Pom1'!M24&amp;" x "&amp;'Pom1'!M27&amp;" x "&amp;'Pom1'!M30</f>
        <v>5,5 x 10 x 2,54</v>
      </c>
      <c r="F21" s="15"/>
      <c r="G21" s="76" t="s">
        <v>7</v>
      </c>
      <c r="H21" s="34" t="s">
        <v>567</v>
      </c>
      <c r="I21" s="19"/>
      <c r="J21" s="15"/>
      <c r="K21" s="15"/>
      <c r="L21" s="162">
        <f>'Pom1'!I95</f>
        <v>2320</v>
      </c>
      <c r="M21" s="163" t="s">
        <v>17</v>
      </c>
      <c r="N21" s="15"/>
      <c r="O21" s="15"/>
      <c r="P21" s="15"/>
      <c r="Q21" s="15"/>
      <c r="R21" s="15"/>
      <c r="S21" s="15"/>
      <c r="T21" s="15"/>
      <c r="U21" s="15"/>
      <c r="V21" s="15"/>
      <c r="W21" s="15"/>
      <c r="X21" s="30"/>
    </row>
    <row r="22" spans="1:24" customFormat="1" ht="15.6">
      <c r="A22" s="30"/>
      <c r="B22" s="15"/>
      <c r="C22" s="15"/>
      <c r="D22" s="15"/>
      <c r="E22" s="164">
        <f>'Pom1'!M24*'Pom1'!M27</f>
        <v>55</v>
      </c>
      <c r="F22" s="15"/>
      <c r="G22" s="76" t="s">
        <v>587</v>
      </c>
      <c r="H22" s="34" t="s">
        <v>568</v>
      </c>
      <c r="I22" s="19"/>
      <c r="J22" s="15"/>
      <c r="K22" s="15"/>
      <c r="L22" s="165">
        <f>'Pom1'!I129</f>
        <v>550</v>
      </c>
      <c r="M22" s="163" t="s">
        <v>17</v>
      </c>
      <c r="N22" s="15"/>
      <c r="O22" s="15"/>
      <c r="P22" s="265" t="s">
        <v>589</v>
      </c>
      <c r="Q22" s="265"/>
      <c r="R22" s="265"/>
      <c r="S22" s="15"/>
      <c r="T22" s="265" t="s">
        <v>590</v>
      </c>
      <c r="U22" s="265"/>
      <c r="V22" s="166" t="s">
        <v>654</v>
      </c>
      <c r="W22" s="15"/>
      <c r="X22" s="30"/>
    </row>
    <row r="23" spans="1:24" customFormat="1" ht="15.6">
      <c r="A23" s="30"/>
      <c r="B23" s="15"/>
      <c r="C23" s="15"/>
      <c r="D23" s="15"/>
      <c r="E23" s="15"/>
      <c r="F23" s="15"/>
      <c r="G23" s="19"/>
      <c r="H23" s="34" t="s">
        <v>468</v>
      </c>
      <c r="I23" s="19"/>
      <c r="J23" s="15"/>
      <c r="K23" s="15"/>
      <c r="L23" s="165">
        <f>'Pom1'!I150</f>
        <v>555</v>
      </c>
      <c r="M23" s="163" t="s">
        <v>17</v>
      </c>
      <c r="N23" s="15"/>
      <c r="O23" s="15"/>
      <c r="P23" s="15"/>
      <c r="Q23" s="15"/>
      <c r="R23" s="15"/>
      <c r="S23" s="15"/>
      <c r="T23" s="15"/>
      <c r="U23" s="15"/>
      <c r="V23" s="15"/>
      <c r="W23" s="15"/>
      <c r="X23" s="30"/>
    </row>
    <row r="24" spans="1:24" customFormat="1" ht="15.6">
      <c r="A24" s="30"/>
      <c r="B24" s="15"/>
      <c r="C24" s="15"/>
      <c r="D24" s="15"/>
      <c r="E24" s="15"/>
      <c r="F24" s="15"/>
      <c r="G24" s="19"/>
      <c r="H24" s="34" t="s">
        <v>570</v>
      </c>
      <c r="I24" s="15"/>
      <c r="J24" s="15"/>
      <c r="K24" s="15"/>
      <c r="L24" s="165">
        <f>'Pom1'!I168</f>
        <v>0</v>
      </c>
      <c r="M24" s="163" t="s">
        <v>17</v>
      </c>
      <c r="N24" s="15"/>
      <c r="O24" s="15"/>
      <c r="P24" s="15"/>
      <c r="Q24" s="15"/>
      <c r="R24" s="15"/>
      <c r="S24" s="15"/>
      <c r="T24" s="15"/>
      <c r="U24" s="15"/>
      <c r="V24" s="15"/>
      <c r="W24" s="15"/>
      <c r="X24" s="30"/>
    </row>
    <row r="25" spans="1:24" customFormat="1">
      <c r="A25" s="30"/>
      <c r="B25" s="15"/>
      <c r="C25" s="15"/>
      <c r="D25" s="15"/>
      <c r="E25" s="15"/>
      <c r="F25" s="15"/>
      <c r="G25" s="15"/>
      <c r="H25" s="167"/>
      <c r="I25" s="15"/>
      <c r="J25" s="15"/>
      <c r="K25" s="15"/>
      <c r="L25" s="168"/>
      <c r="M25" s="169"/>
      <c r="N25" s="15"/>
      <c r="O25" s="15"/>
      <c r="P25" s="15"/>
      <c r="Q25" s="15"/>
      <c r="R25" s="15"/>
      <c r="S25" s="15"/>
      <c r="T25" s="15"/>
      <c r="U25" s="15"/>
      <c r="V25" s="15"/>
      <c r="W25" s="15"/>
      <c r="X25" s="30"/>
    </row>
    <row r="26" spans="1:24" customFormat="1" ht="21">
      <c r="A26" s="30"/>
      <c r="B26" s="15"/>
      <c r="C26" s="15"/>
      <c r="D26" s="15"/>
      <c r="E26" s="15"/>
      <c r="F26" s="15"/>
      <c r="G26" s="15"/>
      <c r="H26" s="170" t="s">
        <v>565</v>
      </c>
      <c r="I26" s="70"/>
      <c r="J26" s="70"/>
      <c r="K26" s="70"/>
      <c r="L26" s="143">
        <f>'Pom1'!N178</f>
        <v>3425</v>
      </c>
      <c r="M26" s="169" t="s">
        <v>17</v>
      </c>
      <c r="N26" s="15"/>
      <c r="O26" s="15"/>
      <c r="P26" s="15"/>
      <c r="Q26" s="15"/>
      <c r="R26" s="15"/>
      <c r="S26" s="15"/>
      <c r="T26" s="15"/>
      <c r="U26" s="15"/>
      <c r="V26" s="15"/>
      <c r="W26" s="15"/>
      <c r="X26" s="30"/>
    </row>
    <row r="27" spans="1:24" customFormat="1" ht="18">
      <c r="A27" s="30"/>
      <c r="B27" s="15"/>
      <c r="C27" s="15"/>
      <c r="D27" s="15"/>
      <c r="E27" s="15"/>
      <c r="F27" s="15"/>
      <c r="G27" s="15"/>
      <c r="H27" s="170"/>
      <c r="I27" s="70"/>
      <c r="J27" s="70"/>
      <c r="K27" s="70"/>
      <c r="L27" s="138"/>
      <c r="M27" s="137"/>
      <c r="N27" s="15"/>
      <c r="O27" s="15"/>
      <c r="P27" s="15"/>
      <c r="Q27" s="15"/>
      <c r="R27" s="15"/>
      <c r="S27" s="15"/>
      <c r="T27" s="15"/>
      <c r="U27" s="15"/>
      <c r="V27" s="15"/>
      <c r="W27" s="15"/>
      <c r="X27" s="30"/>
    </row>
    <row r="28" spans="1:24" customFormat="1">
      <c r="A28" s="30"/>
      <c r="B28" s="15"/>
      <c r="C28" s="15"/>
      <c r="D28" s="15"/>
      <c r="E28" s="15"/>
      <c r="F28" s="15"/>
      <c r="G28" s="15"/>
      <c r="H28" s="34" t="s">
        <v>569</v>
      </c>
      <c r="I28" s="12"/>
      <c r="J28" s="12"/>
      <c r="K28" s="12"/>
      <c r="L28" s="171">
        <f>'Pom1'!N180</f>
        <v>0.62</v>
      </c>
      <c r="M28" s="172" t="s">
        <v>588</v>
      </c>
      <c r="N28" s="15"/>
      <c r="O28" s="15"/>
      <c r="P28" s="15"/>
      <c r="Q28" s="15"/>
      <c r="R28" s="213">
        <v>3</v>
      </c>
      <c r="S28" s="15"/>
      <c r="T28" s="15"/>
      <c r="U28" s="15"/>
      <c r="V28" s="15"/>
      <c r="W28" s="15"/>
      <c r="X28" s="30"/>
    </row>
    <row r="29" spans="1:24" customFormat="1">
      <c r="A29" s="30"/>
      <c r="B29" s="15"/>
      <c r="C29" s="15"/>
      <c r="D29" s="15"/>
      <c r="E29" s="15"/>
      <c r="F29" s="15"/>
      <c r="G29" s="15"/>
      <c r="H29" s="15"/>
      <c r="I29" s="15"/>
      <c r="J29" s="15"/>
      <c r="K29" s="15"/>
      <c r="L29" s="15"/>
      <c r="M29" s="15"/>
      <c r="N29" s="15"/>
      <c r="O29" s="15"/>
      <c r="P29" s="15"/>
      <c r="Q29" s="15"/>
      <c r="R29" s="15"/>
      <c r="S29" s="15"/>
      <c r="T29" s="15"/>
      <c r="U29" s="15"/>
      <c r="V29" s="15"/>
      <c r="W29" s="15"/>
      <c r="X29" s="30"/>
    </row>
    <row r="30" spans="1:24" customFormat="1">
      <c r="A30" s="30"/>
      <c r="B30" s="15"/>
      <c r="C30" s="15"/>
      <c r="D30" s="15"/>
      <c r="E30" s="15"/>
      <c r="F30" s="15"/>
      <c r="G30" s="15"/>
      <c r="H30" s="15"/>
      <c r="I30" s="15"/>
      <c r="J30" s="15"/>
      <c r="K30" s="15"/>
      <c r="L30" s="15"/>
      <c r="M30" s="15"/>
      <c r="N30" s="15"/>
      <c r="O30" s="15"/>
      <c r="P30" s="15"/>
      <c r="Q30" s="15"/>
      <c r="R30" s="15"/>
      <c r="S30" s="15"/>
      <c r="T30" s="15"/>
      <c r="U30" s="15"/>
      <c r="V30" s="15"/>
      <c r="W30" s="15"/>
      <c r="X30" s="30"/>
    </row>
    <row r="31" spans="1:24" ht="15" customHeight="1">
      <c r="A31" s="30"/>
      <c r="B31" s="15"/>
      <c r="C31" s="15"/>
      <c r="D31" s="19"/>
      <c r="E31" s="19"/>
      <c r="F31" s="15"/>
      <c r="G31" s="15"/>
      <c r="H31" s="15"/>
      <c r="I31" s="15"/>
      <c r="J31" s="15"/>
      <c r="K31" s="15"/>
      <c r="L31" s="36"/>
      <c r="M31" s="36"/>
      <c r="N31" s="36"/>
      <c r="O31" s="36"/>
      <c r="P31" s="36"/>
      <c r="Q31" s="36"/>
      <c r="R31" s="19"/>
      <c r="S31" s="19"/>
      <c r="T31" s="19"/>
      <c r="U31" s="19"/>
      <c r="V31" s="19"/>
      <c r="W31" s="19"/>
      <c r="X31" s="30"/>
    </row>
    <row r="32" spans="1:24" customFormat="1" ht="9" customHeight="1">
      <c r="A32" s="30"/>
      <c r="B32" s="15"/>
      <c r="C32" s="15"/>
      <c r="D32" s="15"/>
      <c r="E32" s="15"/>
      <c r="F32" s="15"/>
      <c r="G32" s="19"/>
      <c r="H32" s="19"/>
      <c r="I32" s="15"/>
      <c r="J32" s="15"/>
      <c r="K32" s="15"/>
      <c r="L32" s="15"/>
      <c r="M32" s="15"/>
      <c r="N32" s="15"/>
      <c r="O32" s="15"/>
      <c r="P32" s="15"/>
      <c r="Q32" s="15"/>
      <c r="R32" s="15"/>
      <c r="S32" s="15"/>
      <c r="T32" s="15"/>
      <c r="U32" s="15"/>
      <c r="V32" s="15"/>
      <c r="W32" s="15"/>
      <c r="X32" s="30"/>
    </row>
    <row r="33" spans="1:24" customFormat="1" ht="15.6" customHeight="1">
      <c r="A33" s="30"/>
      <c r="B33" s="15"/>
      <c r="C33" s="174"/>
      <c r="D33" s="173"/>
      <c r="E33" s="264" t="str">
        <f>'Pom2'!H16</f>
        <v>Nazwa pomieszczenia 2</v>
      </c>
      <c r="F33" s="264"/>
      <c r="G33" s="264"/>
      <c r="H33" s="264"/>
      <c r="I33" s="264"/>
      <c r="J33" s="174"/>
      <c r="K33" s="174"/>
      <c r="L33" s="174"/>
      <c r="M33" s="174"/>
      <c r="N33" s="15"/>
      <c r="O33" s="173"/>
      <c r="P33" s="259" t="s">
        <v>592</v>
      </c>
      <c r="Q33" s="259"/>
      <c r="R33" s="259"/>
      <c r="S33" s="259"/>
      <c r="T33" s="259"/>
      <c r="U33" s="212" t="b">
        <v>1</v>
      </c>
      <c r="V33" s="212"/>
      <c r="W33" s="15"/>
      <c r="X33" s="30"/>
    </row>
    <row r="34" spans="1:24" customFormat="1" ht="15.6" customHeight="1">
      <c r="A34" s="30"/>
      <c r="B34" s="15"/>
      <c r="C34" s="174"/>
      <c r="D34" s="173"/>
      <c r="E34" s="264"/>
      <c r="F34" s="264"/>
      <c r="G34" s="264"/>
      <c r="H34" s="264"/>
      <c r="I34" s="264"/>
      <c r="J34" s="141"/>
      <c r="K34" s="141"/>
      <c r="L34" s="174"/>
      <c r="M34" s="174"/>
      <c r="N34" s="15"/>
      <c r="O34" s="173"/>
      <c r="P34" s="259"/>
      <c r="Q34" s="259"/>
      <c r="R34" s="259"/>
      <c r="S34" s="259"/>
      <c r="T34" s="259"/>
      <c r="U34" s="173"/>
      <c r="V34" s="173"/>
      <c r="W34" s="15"/>
      <c r="X34" s="30"/>
    </row>
    <row r="35" spans="1:24" customFormat="1" ht="9" customHeight="1">
      <c r="A35" s="30"/>
      <c r="B35" s="15"/>
      <c r="C35" s="15"/>
      <c r="D35" s="15"/>
      <c r="E35" s="159"/>
      <c r="F35" s="159"/>
      <c r="G35" s="159"/>
      <c r="H35" s="159"/>
      <c r="I35" s="159"/>
      <c r="J35" s="158"/>
      <c r="K35" s="158"/>
      <c r="L35" s="18"/>
      <c r="M35" s="18"/>
      <c r="N35" s="15"/>
      <c r="O35" s="15"/>
      <c r="P35" s="15"/>
      <c r="Q35" s="15"/>
      <c r="R35" s="15"/>
      <c r="S35" s="15"/>
      <c r="T35" s="15"/>
      <c r="U35" s="15"/>
      <c r="V35" s="15"/>
      <c r="W35" s="15"/>
      <c r="X35" s="30"/>
    </row>
    <row r="36" spans="1:24" customFormat="1" ht="15.6">
      <c r="A36" s="30"/>
      <c r="B36" s="15"/>
      <c r="C36" s="15"/>
      <c r="D36" s="15"/>
      <c r="E36" s="76" t="s">
        <v>566</v>
      </c>
      <c r="F36" s="15"/>
      <c r="G36" s="19"/>
      <c r="H36" s="160" t="s">
        <v>571</v>
      </c>
      <c r="I36" s="149"/>
      <c r="J36" s="147"/>
      <c r="K36" s="147"/>
      <c r="L36" s="147"/>
      <c r="M36" s="161"/>
      <c r="N36" s="15"/>
      <c r="O36" s="15"/>
      <c r="P36" s="139"/>
      <c r="Q36" s="15"/>
      <c r="R36" s="15"/>
      <c r="S36" s="15"/>
      <c r="T36" s="15"/>
      <c r="U36" s="15"/>
      <c r="V36" s="15"/>
      <c r="W36" s="15"/>
      <c r="X36" s="30"/>
    </row>
    <row r="37" spans="1:24" customFormat="1" ht="15.6">
      <c r="A37" s="30"/>
      <c r="B37" s="15"/>
      <c r="C37" s="15"/>
      <c r="D37" s="15"/>
      <c r="E37" s="76" t="str">
        <f>'Pom2'!M24&amp;" x "&amp;'Pom2'!M27&amp;" x "&amp;'Pom2'!M30</f>
        <v>6,25 x 4,3 x 2,58</v>
      </c>
      <c r="F37" s="15"/>
      <c r="G37" s="76" t="s">
        <v>7</v>
      </c>
      <c r="H37" s="34" t="s">
        <v>567</v>
      </c>
      <c r="I37" s="19"/>
      <c r="J37" s="15"/>
      <c r="K37" s="15"/>
      <c r="L37" s="165">
        <f>'Pom2'!I95</f>
        <v>1482</v>
      </c>
      <c r="M37" s="163" t="s">
        <v>17</v>
      </c>
      <c r="N37" s="15"/>
      <c r="O37" s="15"/>
      <c r="P37" s="15"/>
      <c r="Q37" s="15"/>
      <c r="R37" s="15"/>
      <c r="S37" s="15"/>
      <c r="T37" s="15"/>
      <c r="U37" s="15"/>
      <c r="V37" s="15"/>
      <c r="W37" s="15"/>
      <c r="X37" s="30"/>
    </row>
    <row r="38" spans="1:24" customFormat="1" ht="15.6">
      <c r="A38" s="30"/>
      <c r="B38" s="15"/>
      <c r="C38" s="15"/>
      <c r="D38" s="15"/>
      <c r="E38" s="164">
        <f>'Pom2'!M24*'Pom2'!M27</f>
        <v>26.875</v>
      </c>
      <c r="F38" s="15"/>
      <c r="G38" s="76" t="s">
        <v>587</v>
      </c>
      <c r="H38" s="34" t="s">
        <v>568</v>
      </c>
      <c r="I38" s="19"/>
      <c r="J38" s="15"/>
      <c r="K38" s="15"/>
      <c r="L38" s="165">
        <f>'Pom2'!I130</f>
        <v>939</v>
      </c>
      <c r="M38" s="163" t="s">
        <v>17</v>
      </c>
      <c r="N38" s="15"/>
      <c r="O38" s="15"/>
      <c r="P38" s="265" t="s">
        <v>589</v>
      </c>
      <c r="Q38" s="265"/>
      <c r="R38" s="265"/>
      <c r="S38" s="265" t="s">
        <v>590</v>
      </c>
      <c r="T38" s="265"/>
      <c r="U38" s="265"/>
      <c r="V38" s="166" t="s">
        <v>654</v>
      </c>
      <c r="W38" s="15"/>
      <c r="X38" s="30"/>
    </row>
    <row r="39" spans="1:24" customFormat="1" ht="15.6">
      <c r="A39" s="30"/>
      <c r="B39" s="15"/>
      <c r="C39" s="15"/>
      <c r="D39" s="15"/>
      <c r="E39" s="15"/>
      <c r="F39" s="15"/>
      <c r="G39" s="19"/>
      <c r="H39" s="34" t="s">
        <v>468</v>
      </c>
      <c r="I39" s="19"/>
      <c r="J39" s="15"/>
      <c r="K39" s="15"/>
      <c r="L39" s="165">
        <f>'Pom2'!I151</f>
        <v>555</v>
      </c>
      <c r="M39" s="163" t="s">
        <v>17</v>
      </c>
      <c r="N39" s="15"/>
      <c r="O39" s="15"/>
      <c r="P39" s="15"/>
      <c r="Q39" s="15"/>
      <c r="R39" s="15"/>
      <c r="S39" s="15"/>
      <c r="T39" s="15"/>
      <c r="U39" s="15"/>
      <c r="V39" s="15"/>
      <c r="W39" s="15"/>
      <c r="X39" s="30"/>
    </row>
    <row r="40" spans="1:24" customFormat="1" ht="15.6">
      <c r="A40" s="30"/>
      <c r="B40" s="15"/>
      <c r="C40" s="15"/>
      <c r="D40" s="15"/>
      <c r="E40" s="15"/>
      <c r="F40" s="15"/>
      <c r="G40" s="19"/>
      <c r="H40" s="34" t="s">
        <v>570</v>
      </c>
      <c r="I40" s="15"/>
      <c r="J40" s="15"/>
      <c r="K40" s="15"/>
      <c r="L40" s="165">
        <f>'Pom2'!I169</f>
        <v>0</v>
      </c>
      <c r="M40" s="163" t="s">
        <v>17</v>
      </c>
      <c r="N40" s="15"/>
      <c r="O40" s="15"/>
      <c r="P40" s="15"/>
      <c r="Q40" s="15"/>
      <c r="R40" s="15"/>
      <c r="S40" s="15"/>
      <c r="T40" s="15"/>
      <c r="U40" s="15"/>
      <c r="V40" s="15"/>
      <c r="W40" s="15"/>
      <c r="X40" s="30"/>
    </row>
    <row r="41" spans="1:24" customFormat="1">
      <c r="A41" s="30"/>
      <c r="B41" s="15"/>
      <c r="C41" s="15"/>
      <c r="D41" s="15"/>
      <c r="E41" s="15"/>
      <c r="F41" s="15"/>
      <c r="G41" s="15"/>
      <c r="H41" s="167"/>
      <c r="I41" s="15"/>
      <c r="J41" s="15"/>
      <c r="K41" s="15"/>
      <c r="L41" s="168"/>
      <c r="M41" s="169"/>
      <c r="N41" s="15"/>
      <c r="O41" s="15"/>
      <c r="P41" s="15"/>
      <c r="Q41" s="15"/>
      <c r="R41" s="15"/>
      <c r="S41" s="15"/>
      <c r="T41" s="15"/>
      <c r="U41" s="15"/>
      <c r="V41" s="15"/>
      <c r="W41" s="15"/>
      <c r="X41" s="30"/>
    </row>
    <row r="42" spans="1:24" customFormat="1" ht="21">
      <c r="A42" s="30"/>
      <c r="B42" s="15"/>
      <c r="C42" s="15"/>
      <c r="D42" s="15"/>
      <c r="E42" s="15"/>
      <c r="F42" s="15"/>
      <c r="G42" s="15"/>
      <c r="H42" s="170" t="s">
        <v>565</v>
      </c>
      <c r="I42" s="70"/>
      <c r="J42" s="70"/>
      <c r="K42" s="70"/>
      <c r="L42" s="143">
        <f>'Pom2'!N179</f>
        <v>2976</v>
      </c>
      <c r="M42" s="169" t="s">
        <v>17</v>
      </c>
      <c r="N42" s="15"/>
      <c r="O42" s="15"/>
      <c r="P42" s="15"/>
      <c r="Q42" s="15"/>
      <c r="R42" s="15"/>
      <c r="S42" s="15"/>
      <c r="T42" s="15"/>
      <c r="U42" s="15"/>
      <c r="V42" s="15"/>
      <c r="W42" s="15"/>
      <c r="X42" s="30"/>
    </row>
    <row r="43" spans="1:24" customFormat="1" ht="18">
      <c r="A43" s="30"/>
      <c r="B43" s="15"/>
      <c r="C43" s="15"/>
      <c r="D43" s="15"/>
      <c r="E43" s="15"/>
      <c r="F43" s="15"/>
      <c r="G43" s="15"/>
      <c r="H43" s="170"/>
      <c r="I43" s="70"/>
      <c r="J43" s="70"/>
      <c r="K43" s="70"/>
      <c r="L43" s="138"/>
      <c r="M43" s="137"/>
      <c r="N43" s="15"/>
      <c r="O43" s="15"/>
      <c r="P43" s="15"/>
      <c r="Q43" s="15"/>
      <c r="R43" s="15"/>
      <c r="S43" s="15"/>
      <c r="T43" s="15"/>
      <c r="U43" s="15"/>
      <c r="V43" s="15"/>
      <c r="W43" s="15"/>
      <c r="X43" s="30"/>
    </row>
    <row r="44" spans="1:24" customFormat="1">
      <c r="A44" s="30"/>
      <c r="B44" s="15"/>
      <c r="C44" s="15"/>
      <c r="D44" s="15"/>
      <c r="E44" s="15"/>
      <c r="F44" s="15"/>
      <c r="G44" s="15"/>
      <c r="H44" s="34" t="s">
        <v>569</v>
      </c>
      <c r="I44" s="12"/>
      <c r="J44" s="12"/>
      <c r="K44" s="12"/>
      <c r="L44" s="171">
        <f>'Pom2'!N181</f>
        <v>1.1100000000000001</v>
      </c>
      <c r="M44" s="172" t="s">
        <v>588</v>
      </c>
      <c r="N44" s="15"/>
      <c r="O44" s="15"/>
      <c r="P44" s="15"/>
      <c r="Q44" s="15"/>
      <c r="R44" s="213">
        <v>3</v>
      </c>
      <c r="S44" s="15"/>
      <c r="T44" s="15"/>
      <c r="U44" s="15"/>
      <c r="V44" s="15"/>
      <c r="W44" s="15"/>
      <c r="X44" s="30"/>
    </row>
    <row r="45" spans="1:24" customFormat="1">
      <c r="A45" s="30"/>
      <c r="B45" s="15"/>
      <c r="C45" s="15"/>
      <c r="D45" s="15"/>
      <c r="E45" s="15"/>
      <c r="F45" s="15"/>
      <c r="G45" s="15"/>
      <c r="H45" s="15"/>
      <c r="I45" s="15"/>
      <c r="J45" s="15"/>
      <c r="K45" s="15"/>
      <c r="L45" s="15"/>
      <c r="M45" s="15"/>
      <c r="N45" s="15"/>
      <c r="O45" s="15"/>
      <c r="P45" s="15"/>
      <c r="Q45" s="15"/>
      <c r="R45" s="15"/>
      <c r="S45" s="15"/>
      <c r="T45" s="15"/>
      <c r="U45" s="15"/>
      <c r="V45" s="15"/>
      <c r="W45" s="15"/>
      <c r="X45" s="30"/>
    </row>
    <row r="46" spans="1:24" customFormat="1">
      <c r="A46" s="30"/>
      <c r="B46" s="15"/>
      <c r="C46" s="15"/>
      <c r="D46" s="15"/>
      <c r="E46" s="15"/>
      <c r="F46" s="15"/>
      <c r="G46" s="15"/>
      <c r="H46" s="15"/>
      <c r="I46" s="15"/>
      <c r="J46" s="15"/>
      <c r="K46" s="15"/>
      <c r="L46" s="15"/>
      <c r="M46" s="15"/>
      <c r="N46" s="15"/>
      <c r="O46" s="15"/>
      <c r="P46" s="15"/>
      <c r="Q46" s="15"/>
      <c r="R46" s="15"/>
      <c r="S46" s="15"/>
      <c r="T46" s="15"/>
      <c r="U46" s="15"/>
      <c r="V46" s="15"/>
      <c r="W46" s="15"/>
      <c r="X46" s="30"/>
    </row>
    <row r="47" spans="1:24" ht="15" customHeight="1">
      <c r="A47" s="30"/>
      <c r="B47" s="15"/>
      <c r="C47" s="15"/>
      <c r="D47" s="19"/>
      <c r="E47" s="19"/>
      <c r="F47" s="15"/>
      <c r="G47" s="15"/>
      <c r="H47" s="15"/>
      <c r="I47" s="15"/>
      <c r="J47" s="15"/>
      <c r="K47" s="15"/>
      <c r="L47" s="36"/>
      <c r="M47" s="36"/>
      <c r="N47" s="36"/>
      <c r="O47" s="36"/>
      <c r="P47" s="36"/>
      <c r="Q47" s="36"/>
      <c r="R47" s="19"/>
      <c r="S47" s="19"/>
      <c r="T47" s="19"/>
      <c r="U47" s="19"/>
      <c r="V47" s="19"/>
      <c r="W47" s="19"/>
      <c r="X47" s="30"/>
    </row>
    <row r="48" spans="1:24" customFormat="1" ht="9" customHeight="1">
      <c r="A48" s="30"/>
      <c r="B48" s="15"/>
      <c r="C48" s="15"/>
      <c r="D48" s="15"/>
      <c r="E48" s="15"/>
      <c r="F48" s="15"/>
      <c r="G48" s="19"/>
      <c r="H48" s="19"/>
      <c r="I48" s="15"/>
      <c r="J48" s="15"/>
      <c r="K48" s="15"/>
      <c r="L48" s="15"/>
      <c r="M48" s="15"/>
      <c r="N48" s="15"/>
      <c r="O48" s="15"/>
      <c r="P48" s="15"/>
      <c r="Q48" s="15"/>
      <c r="R48" s="15"/>
      <c r="S48" s="15"/>
      <c r="T48" s="15"/>
      <c r="U48" s="15"/>
      <c r="V48" s="15"/>
      <c r="W48" s="15"/>
      <c r="X48" s="30"/>
    </row>
    <row r="49" spans="1:24" customFormat="1" ht="15.6" customHeight="1">
      <c r="A49" s="30"/>
      <c r="B49" s="15"/>
      <c r="C49" s="174"/>
      <c r="D49" s="175"/>
      <c r="E49" s="264" t="str">
        <f>'Pom3'!H16</f>
        <v>Nazwa pomieszczenia 3</v>
      </c>
      <c r="F49" s="264"/>
      <c r="G49" s="264"/>
      <c r="H49" s="264"/>
      <c r="I49" s="264"/>
      <c r="J49" s="175"/>
      <c r="K49" s="175"/>
      <c r="L49" s="175"/>
      <c r="M49" s="175"/>
      <c r="N49" s="15"/>
      <c r="O49" s="173"/>
      <c r="P49" s="259" t="s">
        <v>592</v>
      </c>
      <c r="Q49" s="259"/>
      <c r="R49" s="259"/>
      <c r="S49" s="259"/>
      <c r="T49" s="259"/>
      <c r="U49" s="212" t="b">
        <v>0</v>
      </c>
      <c r="V49" s="212"/>
      <c r="W49" s="15"/>
      <c r="X49" s="30"/>
    </row>
    <row r="50" spans="1:24" customFormat="1" ht="15.6" customHeight="1">
      <c r="A50" s="30"/>
      <c r="B50" s="15"/>
      <c r="C50" s="174"/>
      <c r="D50" s="175"/>
      <c r="E50" s="264"/>
      <c r="F50" s="264"/>
      <c r="G50" s="264"/>
      <c r="H50" s="264"/>
      <c r="I50" s="264"/>
      <c r="J50" s="176"/>
      <c r="K50" s="176"/>
      <c r="L50" s="175"/>
      <c r="M50" s="175"/>
      <c r="N50" s="15"/>
      <c r="O50" s="173"/>
      <c r="P50" s="259"/>
      <c r="Q50" s="259"/>
      <c r="R50" s="259"/>
      <c r="S50" s="259"/>
      <c r="T50" s="259"/>
      <c r="U50" s="173"/>
      <c r="V50" s="173"/>
      <c r="W50" s="15"/>
      <c r="X50" s="30"/>
    </row>
    <row r="51" spans="1:24" customFormat="1" ht="9" customHeight="1">
      <c r="A51" s="30"/>
      <c r="B51" s="15"/>
      <c r="C51" s="15"/>
      <c r="D51" s="15"/>
      <c r="E51" s="159"/>
      <c r="F51" s="159"/>
      <c r="G51" s="159"/>
      <c r="H51" s="159"/>
      <c r="I51" s="159"/>
      <c r="J51" s="158"/>
      <c r="K51" s="158"/>
      <c r="L51" s="18"/>
      <c r="M51" s="18"/>
      <c r="N51" s="15"/>
      <c r="O51" s="15"/>
      <c r="P51" s="15"/>
      <c r="Q51" s="15"/>
      <c r="R51" s="15"/>
      <c r="S51" s="15"/>
      <c r="T51" s="15"/>
      <c r="U51" s="15"/>
      <c r="V51" s="15"/>
      <c r="W51" s="15"/>
      <c r="X51" s="30"/>
    </row>
    <row r="52" spans="1:24" customFormat="1" ht="15.6">
      <c r="A52" s="30"/>
      <c r="B52" s="15"/>
      <c r="C52" s="15"/>
      <c r="D52" s="15"/>
      <c r="E52" s="76" t="s">
        <v>566</v>
      </c>
      <c r="F52" s="15"/>
      <c r="G52" s="19"/>
      <c r="H52" s="160" t="s">
        <v>571</v>
      </c>
      <c r="I52" s="149"/>
      <c r="J52" s="147"/>
      <c r="K52" s="147"/>
      <c r="L52" s="147"/>
      <c r="M52" s="161"/>
      <c r="N52" s="15"/>
      <c r="O52" s="15"/>
      <c r="P52" s="139"/>
      <c r="Q52" s="15"/>
      <c r="R52" s="15"/>
      <c r="S52" s="15"/>
      <c r="T52" s="15"/>
      <c r="U52" s="15"/>
      <c r="V52" s="15"/>
      <c r="W52" s="15"/>
      <c r="X52" s="30"/>
    </row>
    <row r="53" spans="1:24" customFormat="1" ht="15.6">
      <c r="A53" s="30"/>
      <c r="B53" s="15"/>
      <c r="C53" s="15"/>
      <c r="D53" s="15"/>
      <c r="E53" s="76" t="str">
        <f>'Pom3'!M24&amp;" x "&amp;'Pom3'!M27&amp;" x "&amp;'Pom3'!M30</f>
        <v>3,5 x 3 x 2,58</v>
      </c>
      <c r="F53" s="15"/>
      <c r="G53" s="76" t="s">
        <v>7</v>
      </c>
      <c r="H53" s="34" t="s">
        <v>567</v>
      </c>
      <c r="I53" s="19"/>
      <c r="J53" s="15"/>
      <c r="K53" s="15"/>
      <c r="L53" s="165">
        <f>'Pom3'!I95</f>
        <v>1160</v>
      </c>
      <c r="M53" s="163" t="s">
        <v>17</v>
      </c>
      <c r="N53" s="15"/>
      <c r="O53" s="15"/>
      <c r="P53" s="15"/>
      <c r="Q53" s="15"/>
      <c r="R53" s="15"/>
      <c r="S53" s="15"/>
      <c r="T53" s="15"/>
      <c r="U53" s="15"/>
      <c r="V53" s="15"/>
      <c r="W53" s="15"/>
      <c r="X53" s="30"/>
    </row>
    <row r="54" spans="1:24" customFormat="1" ht="15.6">
      <c r="A54" s="30"/>
      <c r="B54" s="15"/>
      <c r="C54" s="15"/>
      <c r="D54" s="15"/>
      <c r="E54" s="164">
        <f>'Pom3'!M24*'Pom3'!M27</f>
        <v>10.5</v>
      </c>
      <c r="F54" s="15"/>
      <c r="G54" s="76" t="s">
        <v>587</v>
      </c>
      <c r="H54" s="34" t="s">
        <v>568</v>
      </c>
      <c r="I54" s="19"/>
      <c r="J54" s="15"/>
      <c r="K54" s="15"/>
      <c r="L54" s="165">
        <f>'Pom3'!I130</f>
        <v>367</v>
      </c>
      <c r="M54" s="163" t="s">
        <v>17</v>
      </c>
      <c r="N54" s="15"/>
      <c r="O54" s="15"/>
      <c r="P54" s="265" t="s">
        <v>589</v>
      </c>
      <c r="Q54" s="265"/>
      <c r="R54" s="265"/>
      <c r="S54" s="265" t="s">
        <v>590</v>
      </c>
      <c r="T54" s="265"/>
      <c r="U54" s="265"/>
      <c r="V54" s="166" t="s">
        <v>654</v>
      </c>
      <c r="W54" s="15"/>
      <c r="X54" s="30"/>
    </row>
    <row r="55" spans="1:24" customFormat="1" ht="15.6">
      <c r="A55" s="30"/>
      <c r="B55" s="15"/>
      <c r="C55" s="15"/>
      <c r="D55" s="15"/>
      <c r="E55" s="15"/>
      <c r="F55" s="15"/>
      <c r="G55" s="19"/>
      <c r="H55" s="34" t="s">
        <v>468</v>
      </c>
      <c r="I55" s="19"/>
      <c r="J55" s="15"/>
      <c r="K55" s="15"/>
      <c r="L55" s="165">
        <f>'Pom3'!I151</f>
        <v>555</v>
      </c>
      <c r="M55" s="163" t="s">
        <v>17</v>
      </c>
      <c r="N55" s="15"/>
      <c r="O55" s="15"/>
      <c r="P55" s="15"/>
      <c r="Q55" s="15"/>
      <c r="R55" s="15"/>
      <c r="S55" s="15"/>
      <c r="T55" s="15"/>
      <c r="U55" s="15"/>
      <c r="V55" s="15"/>
      <c r="W55" s="15"/>
      <c r="X55" s="30"/>
    </row>
    <row r="56" spans="1:24" customFormat="1" ht="15.6">
      <c r="A56" s="30"/>
      <c r="B56" s="15"/>
      <c r="C56" s="15"/>
      <c r="D56" s="15"/>
      <c r="E56" s="15"/>
      <c r="F56" s="15"/>
      <c r="G56" s="19"/>
      <c r="H56" s="34" t="s">
        <v>570</v>
      </c>
      <c r="I56" s="15"/>
      <c r="J56" s="15"/>
      <c r="K56" s="15"/>
      <c r="L56" s="165">
        <f>'Pom3'!I169</f>
        <v>0</v>
      </c>
      <c r="M56" s="163" t="s">
        <v>17</v>
      </c>
      <c r="N56" s="15"/>
      <c r="O56" s="15"/>
      <c r="P56" s="15"/>
      <c r="Q56" s="15"/>
      <c r="R56" s="15"/>
      <c r="S56" s="15"/>
      <c r="T56" s="15"/>
      <c r="U56" s="15"/>
      <c r="V56" s="15"/>
      <c r="W56" s="15"/>
      <c r="X56" s="30"/>
    </row>
    <row r="57" spans="1:24" customFormat="1">
      <c r="A57" s="30"/>
      <c r="B57" s="15"/>
      <c r="C57" s="15"/>
      <c r="D57" s="15"/>
      <c r="E57" s="15"/>
      <c r="F57" s="15"/>
      <c r="G57" s="15"/>
      <c r="H57" s="167"/>
      <c r="I57" s="15"/>
      <c r="J57" s="15"/>
      <c r="K57" s="15"/>
      <c r="L57" s="168"/>
      <c r="M57" s="169"/>
      <c r="N57" s="15"/>
      <c r="O57" s="15"/>
      <c r="P57" s="15"/>
      <c r="Q57" s="15"/>
      <c r="R57" s="15"/>
      <c r="S57" s="15"/>
      <c r="T57" s="15"/>
      <c r="U57" s="15"/>
      <c r="V57" s="15"/>
      <c r="W57" s="15"/>
      <c r="X57" s="30"/>
    </row>
    <row r="58" spans="1:24" customFormat="1" ht="21">
      <c r="A58" s="30"/>
      <c r="B58" s="15"/>
      <c r="C58" s="15"/>
      <c r="D58" s="15"/>
      <c r="E58" s="15"/>
      <c r="F58" s="15"/>
      <c r="G58" s="15"/>
      <c r="H58" s="170" t="s">
        <v>565</v>
      </c>
      <c r="I58" s="70"/>
      <c r="J58" s="70"/>
      <c r="K58" s="70"/>
      <c r="L58" s="143">
        <f>'Pom3'!N179</f>
        <v>2082</v>
      </c>
      <c r="M58" s="169" t="s">
        <v>17</v>
      </c>
      <c r="N58" s="15"/>
      <c r="O58" s="15"/>
      <c r="P58" s="15"/>
      <c r="Q58" s="15"/>
      <c r="R58" s="15"/>
      <c r="S58" s="15"/>
      <c r="T58" s="15"/>
      <c r="U58" s="15"/>
      <c r="V58" s="15"/>
      <c r="W58" s="15"/>
      <c r="X58" s="30"/>
    </row>
    <row r="59" spans="1:24" customFormat="1" ht="18">
      <c r="A59" s="30"/>
      <c r="B59" s="15"/>
      <c r="C59" s="15"/>
      <c r="D59" s="15"/>
      <c r="E59" s="15"/>
      <c r="F59" s="15"/>
      <c r="G59" s="15"/>
      <c r="H59" s="170"/>
      <c r="I59" s="70"/>
      <c r="J59" s="70"/>
      <c r="K59" s="70"/>
      <c r="L59" s="138"/>
      <c r="M59" s="137"/>
      <c r="N59" s="15"/>
      <c r="O59" s="15"/>
      <c r="P59" s="15"/>
      <c r="Q59" s="15"/>
      <c r="R59" s="15"/>
      <c r="S59" s="15"/>
      <c r="T59" s="15"/>
      <c r="U59" s="15"/>
      <c r="V59" s="15"/>
      <c r="W59" s="15"/>
      <c r="X59" s="30"/>
    </row>
    <row r="60" spans="1:24" customFormat="1">
      <c r="A60" s="30"/>
      <c r="B60" s="15"/>
      <c r="C60" s="15"/>
      <c r="D60" s="15"/>
      <c r="E60" s="15"/>
      <c r="F60" s="15"/>
      <c r="G60" s="15"/>
      <c r="H60" s="34" t="s">
        <v>569</v>
      </c>
      <c r="I60" s="12"/>
      <c r="J60" s="12"/>
      <c r="K60" s="12"/>
      <c r="L60" s="171">
        <f>'Pom3'!N181</f>
        <v>1.98</v>
      </c>
      <c r="M60" s="172" t="s">
        <v>588</v>
      </c>
      <c r="N60" s="15"/>
      <c r="O60" s="15"/>
      <c r="P60" s="15"/>
      <c r="Q60" s="15"/>
      <c r="R60" s="213">
        <v>2</v>
      </c>
      <c r="S60" s="15"/>
      <c r="T60" s="15"/>
      <c r="U60" s="15"/>
      <c r="V60" s="15"/>
      <c r="W60" s="15"/>
      <c r="X60" s="30"/>
    </row>
    <row r="61" spans="1:24" customFormat="1">
      <c r="A61" s="30"/>
      <c r="B61" s="15"/>
      <c r="C61" s="15"/>
      <c r="D61" s="15"/>
      <c r="E61" s="15"/>
      <c r="F61" s="15"/>
      <c r="G61" s="15"/>
      <c r="H61" s="15"/>
      <c r="I61" s="15"/>
      <c r="J61" s="15"/>
      <c r="K61" s="15"/>
      <c r="L61" s="15"/>
      <c r="M61" s="15"/>
      <c r="N61" s="15"/>
      <c r="O61" s="15"/>
      <c r="P61" s="15"/>
      <c r="Q61" s="15"/>
      <c r="R61" s="15"/>
      <c r="S61" s="15"/>
      <c r="T61" s="15"/>
      <c r="U61" s="15"/>
      <c r="V61" s="15"/>
      <c r="W61" s="15"/>
      <c r="X61" s="30"/>
    </row>
    <row r="62" spans="1:24" customFormat="1">
      <c r="A62" s="30"/>
      <c r="B62" s="15"/>
      <c r="C62" s="15"/>
      <c r="D62" s="15"/>
      <c r="E62" s="15"/>
      <c r="F62" s="15"/>
      <c r="G62" s="15"/>
      <c r="H62" s="15"/>
      <c r="I62" s="15"/>
      <c r="J62" s="15"/>
      <c r="K62" s="15"/>
      <c r="L62" s="15"/>
      <c r="M62" s="15"/>
      <c r="N62" s="15"/>
      <c r="O62" s="15"/>
      <c r="P62" s="15"/>
      <c r="Q62" s="15"/>
      <c r="R62" s="15"/>
      <c r="S62" s="15"/>
      <c r="T62" s="15"/>
      <c r="U62" s="15"/>
      <c r="V62" s="15"/>
      <c r="W62" s="15"/>
      <c r="X62" s="30"/>
    </row>
    <row r="63" spans="1:24" ht="15" customHeight="1">
      <c r="A63" s="30"/>
      <c r="B63" s="15"/>
      <c r="C63" s="15"/>
      <c r="D63" s="19"/>
      <c r="E63" s="19"/>
      <c r="F63" s="15"/>
      <c r="G63" s="15"/>
      <c r="H63" s="15"/>
      <c r="I63" s="15"/>
      <c r="J63" s="15"/>
      <c r="K63" s="15"/>
      <c r="L63" s="36"/>
      <c r="M63" s="36"/>
      <c r="N63" s="36"/>
      <c r="O63" s="36"/>
      <c r="P63" s="36"/>
      <c r="Q63" s="36"/>
      <c r="R63" s="19"/>
      <c r="S63" s="19"/>
      <c r="T63" s="19"/>
      <c r="U63" s="19"/>
      <c r="V63" s="19"/>
      <c r="W63" s="19"/>
      <c r="X63" s="30"/>
    </row>
    <row r="64" spans="1:24" customFormat="1" ht="9" customHeight="1">
      <c r="A64" s="30"/>
      <c r="B64" s="15"/>
      <c r="C64" s="15"/>
      <c r="D64" s="15"/>
      <c r="E64" s="15"/>
      <c r="F64" s="15"/>
      <c r="G64" s="19"/>
      <c r="H64" s="19"/>
      <c r="I64" s="15"/>
      <c r="J64" s="15"/>
      <c r="K64" s="15"/>
      <c r="L64" s="15"/>
      <c r="M64" s="15"/>
      <c r="N64" s="15"/>
      <c r="O64" s="15"/>
      <c r="P64" s="15"/>
      <c r="Q64" s="15"/>
      <c r="R64" s="15"/>
      <c r="S64" s="15"/>
      <c r="T64" s="15"/>
      <c r="U64" s="15"/>
      <c r="V64" s="15"/>
      <c r="W64" s="15"/>
      <c r="X64" s="30"/>
    </row>
    <row r="65" spans="1:24" customFormat="1" ht="15.6" customHeight="1">
      <c r="A65" s="30"/>
      <c r="B65" s="15"/>
      <c r="C65" s="174"/>
      <c r="D65" s="175"/>
      <c r="E65" s="264" t="str">
        <f>'Pom4'!H16</f>
        <v>Nazwa pomieszczenia 4</v>
      </c>
      <c r="F65" s="264"/>
      <c r="G65" s="264"/>
      <c r="H65" s="264"/>
      <c r="I65" s="264"/>
      <c r="J65" s="175"/>
      <c r="K65" s="175"/>
      <c r="L65" s="175"/>
      <c r="M65" s="175"/>
      <c r="N65" s="15"/>
      <c r="O65" s="173"/>
      <c r="P65" s="259" t="s">
        <v>592</v>
      </c>
      <c r="Q65" s="259"/>
      <c r="R65" s="259"/>
      <c r="S65" s="259"/>
      <c r="T65" s="259"/>
      <c r="U65" s="212" t="b">
        <v>0</v>
      </c>
      <c r="V65" s="212"/>
      <c r="W65" s="15"/>
      <c r="X65" s="30"/>
    </row>
    <row r="66" spans="1:24" customFormat="1" ht="15.6" customHeight="1">
      <c r="A66" s="30"/>
      <c r="B66" s="15"/>
      <c r="C66" s="174"/>
      <c r="D66" s="175"/>
      <c r="E66" s="264"/>
      <c r="F66" s="264"/>
      <c r="G66" s="264"/>
      <c r="H66" s="264"/>
      <c r="I66" s="264"/>
      <c r="J66" s="176"/>
      <c r="K66" s="176"/>
      <c r="L66" s="175"/>
      <c r="M66" s="175"/>
      <c r="N66" s="15"/>
      <c r="O66" s="173"/>
      <c r="P66" s="259"/>
      <c r="Q66" s="259"/>
      <c r="R66" s="259"/>
      <c r="S66" s="259"/>
      <c r="T66" s="259"/>
      <c r="U66" s="173"/>
      <c r="V66" s="173"/>
      <c r="W66" s="15"/>
      <c r="X66" s="30"/>
    </row>
    <row r="67" spans="1:24" customFormat="1" ht="9" customHeight="1">
      <c r="A67" s="30"/>
      <c r="B67" s="15"/>
      <c r="C67" s="15"/>
      <c r="D67" s="15"/>
      <c r="E67" s="159"/>
      <c r="F67" s="159"/>
      <c r="G67" s="159"/>
      <c r="H67" s="159"/>
      <c r="I67" s="159"/>
      <c r="J67" s="158"/>
      <c r="K67" s="158"/>
      <c r="L67" s="18"/>
      <c r="M67" s="18"/>
      <c r="N67" s="15"/>
      <c r="O67" s="15"/>
      <c r="P67" s="15"/>
      <c r="Q67" s="15"/>
      <c r="R67" s="15"/>
      <c r="S67" s="15"/>
      <c r="T67" s="15"/>
      <c r="U67" s="15"/>
      <c r="V67" s="15"/>
      <c r="W67" s="15"/>
      <c r="X67" s="30"/>
    </row>
    <row r="68" spans="1:24" customFormat="1" ht="15.6">
      <c r="A68" s="30"/>
      <c r="B68" s="15"/>
      <c r="C68" s="15"/>
      <c r="D68" s="15"/>
      <c r="E68" s="76" t="s">
        <v>566</v>
      </c>
      <c r="F68" s="15"/>
      <c r="G68" s="19"/>
      <c r="H68" s="160" t="s">
        <v>571</v>
      </c>
      <c r="I68" s="149"/>
      <c r="J68" s="147"/>
      <c r="K68" s="147"/>
      <c r="L68" s="147"/>
      <c r="M68" s="161"/>
      <c r="N68" s="15"/>
      <c r="O68" s="15"/>
      <c r="P68" s="139"/>
      <c r="Q68" s="15"/>
      <c r="R68" s="15"/>
      <c r="S68" s="15"/>
      <c r="T68" s="15"/>
      <c r="U68" s="15"/>
      <c r="V68" s="15"/>
      <c r="W68" s="15"/>
      <c r="X68" s="30"/>
    </row>
    <row r="69" spans="1:24" customFormat="1" ht="15.6">
      <c r="A69" s="30"/>
      <c r="B69" s="15"/>
      <c r="C69" s="15"/>
      <c r="D69" s="15"/>
      <c r="E69" s="76" t="str">
        <f>'Pom4'!M24&amp;" x "&amp;'Pom4'!M27&amp;" x "&amp;'Pom4'!M30</f>
        <v>3,35 x 4,95 x 2,58</v>
      </c>
      <c r="F69" s="15"/>
      <c r="G69" s="76" t="s">
        <v>7</v>
      </c>
      <c r="H69" s="34" t="s">
        <v>567</v>
      </c>
      <c r="I69" s="19"/>
      <c r="J69" s="15"/>
      <c r="K69" s="15"/>
      <c r="L69" s="165">
        <f>'Pom4'!I95</f>
        <v>1323</v>
      </c>
      <c r="M69" s="163" t="s">
        <v>17</v>
      </c>
      <c r="N69" s="15"/>
      <c r="O69" s="15"/>
      <c r="P69" s="15"/>
      <c r="Q69" s="15"/>
      <c r="R69" s="15"/>
      <c r="S69" s="15"/>
      <c r="T69" s="15"/>
      <c r="U69" s="15"/>
      <c r="V69" s="15"/>
      <c r="W69" s="15"/>
      <c r="X69" s="30"/>
    </row>
    <row r="70" spans="1:24" customFormat="1" ht="15.6">
      <c r="A70" s="30"/>
      <c r="B70" s="15"/>
      <c r="C70" s="15"/>
      <c r="D70" s="15"/>
      <c r="E70" s="164">
        <f>'Pom4'!M24*'Pom4'!M27</f>
        <v>16.5825</v>
      </c>
      <c r="F70" s="15"/>
      <c r="G70" s="76" t="s">
        <v>587</v>
      </c>
      <c r="H70" s="34" t="s">
        <v>568</v>
      </c>
      <c r="I70" s="19"/>
      <c r="J70" s="15"/>
      <c r="K70" s="15"/>
      <c r="L70" s="165">
        <f>'Pom4'!I130</f>
        <v>579</v>
      </c>
      <c r="M70" s="163" t="s">
        <v>17</v>
      </c>
      <c r="N70" s="15"/>
      <c r="O70" s="15"/>
      <c r="P70" s="265" t="s">
        <v>589</v>
      </c>
      <c r="Q70" s="265"/>
      <c r="R70" s="265"/>
      <c r="S70" s="265" t="s">
        <v>590</v>
      </c>
      <c r="T70" s="265"/>
      <c r="U70" s="265"/>
      <c r="V70" s="166" t="s">
        <v>654</v>
      </c>
      <c r="W70" s="15"/>
      <c r="X70" s="30"/>
    </row>
    <row r="71" spans="1:24" customFormat="1" ht="15.6">
      <c r="A71" s="30"/>
      <c r="B71" s="15"/>
      <c r="C71" s="15"/>
      <c r="D71" s="15"/>
      <c r="E71" s="15"/>
      <c r="F71" s="15"/>
      <c r="G71" s="19"/>
      <c r="H71" s="34" t="s">
        <v>468</v>
      </c>
      <c r="I71" s="19"/>
      <c r="J71" s="15"/>
      <c r="K71" s="15"/>
      <c r="L71" s="165">
        <f>'Pom4'!I151</f>
        <v>555</v>
      </c>
      <c r="M71" s="163" t="s">
        <v>17</v>
      </c>
      <c r="N71" s="15"/>
      <c r="O71" s="15"/>
      <c r="P71" s="15"/>
      <c r="Q71" s="15"/>
      <c r="R71" s="15"/>
      <c r="S71" s="15"/>
      <c r="T71" s="15"/>
      <c r="U71" s="15"/>
      <c r="V71" s="15"/>
      <c r="W71" s="15"/>
      <c r="X71" s="30"/>
    </row>
    <row r="72" spans="1:24" customFormat="1" ht="15.6">
      <c r="A72" s="30"/>
      <c r="B72" s="15"/>
      <c r="C72" s="15"/>
      <c r="D72" s="15"/>
      <c r="E72" s="15"/>
      <c r="F72" s="15"/>
      <c r="G72" s="19"/>
      <c r="H72" s="34" t="s">
        <v>570</v>
      </c>
      <c r="I72" s="15"/>
      <c r="J72" s="15"/>
      <c r="K72" s="15"/>
      <c r="L72" s="165">
        <f>'Pom4'!I169</f>
        <v>0</v>
      </c>
      <c r="M72" s="163" t="s">
        <v>17</v>
      </c>
      <c r="N72" s="15"/>
      <c r="O72" s="15"/>
      <c r="P72" s="15"/>
      <c r="Q72" s="15"/>
      <c r="R72" s="15"/>
      <c r="S72" s="15"/>
      <c r="T72" s="15"/>
      <c r="U72" s="15"/>
      <c r="V72" s="15"/>
      <c r="W72" s="15"/>
      <c r="X72" s="30"/>
    </row>
    <row r="73" spans="1:24" customFormat="1">
      <c r="A73" s="30"/>
      <c r="B73" s="15"/>
      <c r="C73" s="15"/>
      <c r="D73" s="15"/>
      <c r="E73" s="15"/>
      <c r="F73" s="15"/>
      <c r="G73" s="15"/>
      <c r="H73" s="167"/>
      <c r="I73" s="15"/>
      <c r="J73" s="15"/>
      <c r="K73" s="15"/>
      <c r="L73" s="168"/>
      <c r="M73" s="169"/>
      <c r="N73" s="15"/>
      <c r="O73" s="15"/>
      <c r="P73" s="15"/>
      <c r="Q73" s="15"/>
      <c r="R73" s="15"/>
      <c r="S73" s="15"/>
      <c r="T73" s="15"/>
      <c r="U73" s="15"/>
      <c r="V73" s="15"/>
      <c r="W73" s="15"/>
      <c r="X73" s="30"/>
    </row>
    <row r="74" spans="1:24" customFormat="1" ht="21">
      <c r="A74" s="30"/>
      <c r="B74" s="15"/>
      <c r="C74" s="15"/>
      <c r="D74" s="15"/>
      <c r="E74" s="15"/>
      <c r="F74" s="15"/>
      <c r="G74" s="15"/>
      <c r="H74" s="170" t="s">
        <v>565</v>
      </c>
      <c r="I74" s="70"/>
      <c r="J74" s="70"/>
      <c r="K74" s="70"/>
      <c r="L74" s="143">
        <f>'Pom4'!N179</f>
        <v>2457</v>
      </c>
      <c r="M74" s="169" t="s">
        <v>17</v>
      </c>
      <c r="N74" s="15"/>
      <c r="O74" s="15"/>
      <c r="P74" s="15"/>
      <c r="Q74" s="15"/>
      <c r="R74" s="15"/>
      <c r="S74" s="15"/>
      <c r="T74" s="15"/>
      <c r="U74" s="15"/>
      <c r="V74" s="15"/>
      <c r="W74" s="15"/>
      <c r="X74" s="30"/>
    </row>
    <row r="75" spans="1:24" customFormat="1" ht="18">
      <c r="A75" s="30"/>
      <c r="B75" s="15"/>
      <c r="C75" s="15"/>
      <c r="D75" s="15"/>
      <c r="E75" s="15"/>
      <c r="F75" s="15"/>
      <c r="G75" s="15"/>
      <c r="H75" s="170"/>
      <c r="I75" s="70"/>
      <c r="J75" s="70"/>
      <c r="K75" s="70"/>
      <c r="L75" s="138"/>
      <c r="M75" s="137"/>
      <c r="N75" s="15"/>
      <c r="O75" s="15"/>
      <c r="P75" s="15"/>
      <c r="Q75" s="15"/>
      <c r="R75" s="15"/>
      <c r="S75" s="15"/>
      <c r="T75" s="15"/>
      <c r="U75" s="15"/>
      <c r="V75" s="15"/>
      <c r="W75" s="15"/>
      <c r="X75" s="30"/>
    </row>
    <row r="76" spans="1:24" customFormat="1">
      <c r="A76" s="30"/>
      <c r="B76" s="15"/>
      <c r="C76" s="15"/>
      <c r="D76" s="15"/>
      <c r="E76" s="15"/>
      <c r="F76" s="15"/>
      <c r="G76" s="15"/>
      <c r="H76" s="34" t="s">
        <v>569</v>
      </c>
      <c r="I76" s="12"/>
      <c r="J76" s="12"/>
      <c r="K76" s="12"/>
      <c r="L76" s="171">
        <f>'Pom4'!N181</f>
        <v>1.48</v>
      </c>
      <c r="M76" s="172" t="s">
        <v>588</v>
      </c>
      <c r="N76" s="15"/>
      <c r="O76" s="15"/>
      <c r="P76" s="15"/>
      <c r="Q76" s="15"/>
      <c r="R76" s="213">
        <v>1</v>
      </c>
      <c r="S76" s="15"/>
      <c r="T76" s="15"/>
      <c r="U76" s="15"/>
      <c r="V76" s="15"/>
      <c r="W76" s="15"/>
      <c r="X76" s="30"/>
    </row>
    <row r="77" spans="1:24" customFormat="1">
      <c r="A77" s="30"/>
      <c r="B77" s="15"/>
      <c r="C77" s="15"/>
      <c r="D77" s="15"/>
      <c r="E77" s="15"/>
      <c r="F77" s="15"/>
      <c r="G77" s="15"/>
      <c r="H77" s="15"/>
      <c r="I77" s="15"/>
      <c r="J77" s="15"/>
      <c r="K77" s="15"/>
      <c r="L77" s="15"/>
      <c r="M77" s="15"/>
      <c r="N77" s="15"/>
      <c r="O77" s="15"/>
      <c r="P77" s="15"/>
      <c r="Q77" s="15"/>
      <c r="R77" s="15"/>
      <c r="S77" s="15"/>
      <c r="T77" s="15"/>
      <c r="U77" s="15"/>
      <c r="V77" s="15"/>
      <c r="W77" s="15"/>
      <c r="X77" s="30"/>
    </row>
    <row r="78" spans="1:24" customFormat="1">
      <c r="A78" s="30"/>
      <c r="B78" s="15"/>
      <c r="C78" s="15"/>
      <c r="D78" s="15"/>
      <c r="E78" s="15"/>
      <c r="F78" s="15"/>
      <c r="G78" s="15"/>
      <c r="H78" s="15"/>
      <c r="I78" s="15"/>
      <c r="J78" s="15"/>
      <c r="K78" s="15"/>
      <c r="L78" s="15"/>
      <c r="M78" s="15"/>
      <c r="N78" s="15"/>
      <c r="O78" s="15"/>
      <c r="P78" s="15"/>
      <c r="Q78" s="15"/>
      <c r="R78" s="15"/>
      <c r="S78" s="15"/>
      <c r="T78" s="15"/>
      <c r="U78" s="15"/>
      <c r="V78" s="15"/>
      <c r="W78" s="15"/>
      <c r="X78" s="30"/>
    </row>
    <row r="79" spans="1:24" ht="15" customHeight="1">
      <c r="A79" s="30"/>
      <c r="B79" s="15"/>
      <c r="C79" s="15"/>
      <c r="D79" s="19"/>
      <c r="E79" s="19"/>
      <c r="F79" s="15"/>
      <c r="G79" s="15"/>
      <c r="H79" s="15"/>
      <c r="I79" s="15"/>
      <c r="J79" s="15"/>
      <c r="K79" s="15"/>
      <c r="L79" s="36"/>
      <c r="M79" s="36"/>
      <c r="N79" s="36"/>
      <c r="O79" s="36"/>
      <c r="P79" s="36"/>
      <c r="Q79" s="36"/>
      <c r="R79" s="19"/>
      <c r="S79" s="19"/>
      <c r="T79" s="19"/>
      <c r="U79" s="19"/>
      <c r="V79" s="19"/>
      <c r="W79" s="19"/>
      <c r="X79" s="30"/>
    </row>
    <row r="80" spans="1:24" customFormat="1" ht="9" customHeight="1">
      <c r="A80" s="30"/>
      <c r="B80" s="15"/>
      <c r="C80" s="15"/>
      <c r="D80" s="15"/>
      <c r="E80" s="15"/>
      <c r="F80" s="15"/>
      <c r="G80" s="19"/>
      <c r="H80" s="19"/>
      <c r="I80" s="15"/>
      <c r="J80" s="15"/>
      <c r="K80" s="15"/>
      <c r="L80" s="15"/>
      <c r="M80" s="15"/>
      <c r="N80" s="15"/>
      <c r="O80" s="15"/>
      <c r="P80" s="15"/>
      <c r="Q80" s="15"/>
      <c r="R80" s="15"/>
      <c r="S80" s="15"/>
      <c r="T80" s="15"/>
      <c r="U80" s="15"/>
      <c r="V80" s="15"/>
      <c r="W80" s="15"/>
      <c r="X80" s="30"/>
    </row>
    <row r="81" spans="1:24" customFormat="1" ht="15.6" customHeight="1">
      <c r="A81" s="30"/>
      <c r="B81" s="15"/>
      <c r="C81" s="174"/>
      <c r="D81" s="175"/>
      <c r="E81" s="264" t="str">
        <f>'Pom5'!H16</f>
        <v>Nazwa pomieszczenia 5</v>
      </c>
      <c r="F81" s="264"/>
      <c r="G81" s="264"/>
      <c r="H81" s="264"/>
      <c r="I81" s="264"/>
      <c r="J81" s="175"/>
      <c r="K81" s="175"/>
      <c r="L81" s="175"/>
      <c r="M81" s="175"/>
      <c r="N81" s="15"/>
      <c r="O81" s="173"/>
      <c r="P81" s="259" t="s">
        <v>592</v>
      </c>
      <c r="Q81" s="259"/>
      <c r="R81" s="259"/>
      <c r="S81" s="259"/>
      <c r="T81" s="259"/>
      <c r="U81" s="212" t="b">
        <v>1</v>
      </c>
      <c r="V81" s="212"/>
      <c r="W81" s="15"/>
      <c r="X81" s="30"/>
    </row>
    <row r="82" spans="1:24" customFormat="1" ht="15.6">
      <c r="A82" s="30"/>
      <c r="B82" s="15"/>
      <c r="C82" s="174"/>
      <c r="D82" s="175"/>
      <c r="E82" s="264"/>
      <c r="F82" s="264"/>
      <c r="G82" s="264"/>
      <c r="H82" s="264"/>
      <c r="I82" s="264"/>
      <c r="J82" s="176"/>
      <c r="K82" s="176"/>
      <c r="L82" s="175"/>
      <c r="M82" s="175"/>
      <c r="N82" s="15"/>
      <c r="O82" s="173"/>
      <c r="P82" s="259"/>
      <c r="Q82" s="259"/>
      <c r="R82" s="259"/>
      <c r="S82" s="259"/>
      <c r="T82" s="259"/>
      <c r="U82" s="173"/>
      <c r="V82" s="173"/>
      <c r="W82" s="15"/>
      <c r="X82" s="30"/>
    </row>
    <row r="83" spans="1:24" customFormat="1" ht="9" customHeight="1">
      <c r="A83" s="30"/>
      <c r="B83" s="15"/>
      <c r="C83" s="15"/>
      <c r="D83" s="15"/>
      <c r="E83" s="159"/>
      <c r="F83" s="159"/>
      <c r="G83" s="159"/>
      <c r="H83" s="159"/>
      <c r="I83" s="159"/>
      <c r="J83" s="158"/>
      <c r="K83" s="158"/>
      <c r="L83" s="18"/>
      <c r="M83" s="18"/>
      <c r="N83" s="15"/>
      <c r="O83" s="15"/>
      <c r="P83" s="15"/>
      <c r="Q83" s="15"/>
      <c r="R83" s="15"/>
      <c r="S83" s="15"/>
      <c r="T83" s="15"/>
      <c r="U83" s="15"/>
      <c r="V83" s="15"/>
      <c r="W83" s="15"/>
      <c r="X83" s="30"/>
    </row>
    <row r="84" spans="1:24" customFormat="1" ht="15.6">
      <c r="A84" s="30"/>
      <c r="B84" s="15"/>
      <c r="C84" s="15"/>
      <c r="D84" s="15"/>
      <c r="E84" s="76" t="s">
        <v>566</v>
      </c>
      <c r="F84" s="15"/>
      <c r="G84" s="19"/>
      <c r="H84" s="160" t="s">
        <v>571</v>
      </c>
      <c r="I84" s="149"/>
      <c r="J84" s="147"/>
      <c r="K84" s="147"/>
      <c r="L84" s="147"/>
      <c r="M84" s="161"/>
      <c r="N84" s="15"/>
      <c r="O84" s="15"/>
      <c r="P84" s="139"/>
      <c r="Q84" s="15"/>
      <c r="R84" s="15"/>
      <c r="S84" s="15"/>
      <c r="T84" s="15"/>
      <c r="U84" s="15"/>
      <c r="V84" s="15"/>
      <c r="W84" s="15"/>
      <c r="X84" s="30"/>
    </row>
    <row r="85" spans="1:24" customFormat="1" ht="15.6">
      <c r="A85" s="30"/>
      <c r="B85" s="15"/>
      <c r="C85" s="15"/>
      <c r="D85" s="15"/>
      <c r="E85" s="76" t="str">
        <f>'Pom5'!M24&amp;" x "&amp;'Pom5'!M27&amp;" x "&amp;'Pom5'!M30</f>
        <v>6,45 x 6,1 x 2,45</v>
      </c>
      <c r="F85" s="15"/>
      <c r="G85" s="76" t="s">
        <v>7</v>
      </c>
      <c r="H85" s="34" t="s">
        <v>567</v>
      </c>
      <c r="I85" s="19"/>
      <c r="J85" s="15"/>
      <c r="K85" s="15"/>
      <c r="L85" s="165">
        <f>'Pom5'!I95</f>
        <v>1359</v>
      </c>
      <c r="M85" s="163" t="s">
        <v>17</v>
      </c>
      <c r="N85" s="15"/>
      <c r="O85" s="15"/>
      <c r="P85" s="15"/>
      <c r="Q85" s="15"/>
      <c r="R85" s="15"/>
      <c r="S85" s="15"/>
      <c r="T85" s="15"/>
      <c r="U85" s="15"/>
      <c r="V85" s="15"/>
      <c r="W85" s="15"/>
      <c r="X85" s="30"/>
    </row>
    <row r="86" spans="1:24" customFormat="1" ht="15.6">
      <c r="A86" s="30"/>
      <c r="B86" s="15"/>
      <c r="C86" s="15"/>
      <c r="D86" s="15"/>
      <c r="E86" s="164">
        <f>'Pom5'!M24*'Pom5'!M27</f>
        <v>39.344999999999999</v>
      </c>
      <c r="F86" s="15"/>
      <c r="G86" s="76" t="s">
        <v>587</v>
      </c>
      <c r="H86" s="34" t="s">
        <v>568</v>
      </c>
      <c r="I86" s="19"/>
      <c r="J86" s="15"/>
      <c r="K86" s="15"/>
      <c r="L86" s="165">
        <f>'Pom5'!I130</f>
        <v>1573</v>
      </c>
      <c r="M86" s="163" t="s">
        <v>17</v>
      </c>
      <c r="N86" s="15"/>
      <c r="O86" s="15"/>
      <c r="P86" s="265" t="s">
        <v>589</v>
      </c>
      <c r="Q86" s="265"/>
      <c r="R86" s="265"/>
      <c r="S86" s="265" t="s">
        <v>590</v>
      </c>
      <c r="T86" s="265"/>
      <c r="U86" s="265"/>
      <c r="V86" s="166" t="s">
        <v>654</v>
      </c>
      <c r="W86" s="15"/>
      <c r="X86" s="30"/>
    </row>
    <row r="87" spans="1:24" customFormat="1" ht="15.6">
      <c r="A87" s="30"/>
      <c r="B87" s="15"/>
      <c r="C87" s="15"/>
      <c r="D87" s="15"/>
      <c r="E87" s="15"/>
      <c r="F87" s="15"/>
      <c r="G87" s="19"/>
      <c r="H87" s="34" t="s">
        <v>468</v>
      </c>
      <c r="I87" s="19"/>
      <c r="J87" s="15"/>
      <c r="K87" s="15"/>
      <c r="L87" s="165">
        <f>'Pom5'!I151</f>
        <v>440</v>
      </c>
      <c r="M87" s="163" t="s">
        <v>17</v>
      </c>
      <c r="N87" s="15"/>
      <c r="O87" s="15"/>
      <c r="P87" s="15"/>
      <c r="Q87" s="15"/>
      <c r="R87" s="15"/>
      <c r="S87" s="15"/>
      <c r="T87" s="15"/>
      <c r="U87" s="15"/>
      <c r="V87" s="15"/>
      <c r="W87" s="15"/>
      <c r="X87" s="30"/>
    </row>
    <row r="88" spans="1:24" customFormat="1" ht="15.6">
      <c r="A88" s="30"/>
      <c r="B88" s="15"/>
      <c r="C88" s="15"/>
      <c r="D88" s="15"/>
      <c r="E88" s="15"/>
      <c r="F88" s="15"/>
      <c r="G88" s="19"/>
      <c r="H88" s="34" t="s">
        <v>570</v>
      </c>
      <c r="I88" s="15"/>
      <c r="J88" s="15"/>
      <c r="K88" s="15"/>
      <c r="L88" s="165">
        <f>'Pom5'!I169</f>
        <v>0</v>
      </c>
      <c r="M88" s="163" t="s">
        <v>17</v>
      </c>
      <c r="N88" s="15"/>
      <c r="O88" s="15"/>
      <c r="P88" s="15"/>
      <c r="Q88" s="15"/>
      <c r="R88" s="15"/>
      <c r="S88" s="15"/>
      <c r="T88" s="15"/>
      <c r="U88" s="15"/>
      <c r="V88" s="15"/>
      <c r="W88" s="15"/>
      <c r="X88" s="30"/>
    </row>
    <row r="89" spans="1:24" customFormat="1">
      <c r="A89" s="30"/>
      <c r="B89" s="15"/>
      <c r="C89" s="15"/>
      <c r="D89" s="15"/>
      <c r="E89" s="15"/>
      <c r="F89" s="15"/>
      <c r="G89" s="15"/>
      <c r="H89" s="167"/>
      <c r="I89" s="15"/>
      <c r="J89" s="15"/>
      <c r="K89" s="15"/>
      <c r="L89" s="168"/>
      <c r="M89" s="169"/>
      <c r="N89" s="15"/>
      <c r="O89" s="15"/>
      <c r="P89" s="15"/>
      <c r="Q89" s="15"/>
      <c r="R89" s="15"/>
      <c r="S89" s="15"/>
      <c r="T89" s="15"/>
      <c r="U89" s="15"/>
      <c r="V89" s="15"/>
      <c r="W89" s="15"/>
      <c r="X89" s="30"/>
    </row>
    <row r="90" spans="1:24" customFormat="1" ht="21">
      <c r="A90" s="30"/>
      <c r="B90" s="15"/>
      <c r="C90" s="15"/>
      <c r="D90" s="15"/>
      <c r="E90" s="15"/>
      <c r="F90" s="15"/>
      <c r="G90" s="15"/>
      <c r="H90" s="170" t="s">
        <v>565</v>
      </c>
      <c r="I90" s="70"/>
      <c r="J90" s="70"/>
      <c r="K90" s="70"/>
      <c r="L90" s="143">
        <f>'Pom5'!N179</f>
        <v>3372</v>
      </c>
      <c r="M90" s="169" t="s">
        <v>17</v>
      </c>
      <c r="N90" s="15"/>
      <c r="O90" s="15"/>
      <c r="P90" s="15"/>
      <c r="Q90" s="15"/>
      <c r="R90" s="15"/>
      <c r="S90" s="15"/>
      <c r="T90" s="15"/>
      <c r="U90" s="15"/>
      <c r="V90" s="15"/>
      <c r="W90" s="15"/>
      <c r="X90" s="30"/>
    </row>
    <row r="91" spans="1:24" customFormat="1" ht="18">
      <c r="A91" s="30"/>
      <c r="B91" s="15"/>
      <c r="C91" s="15"/>
      <c r="D91" s="15"/>
      <c r="E91" s="15"/>
      <c r="F91" s="15"/>
      <c r="G91" s="15"/>
      <c r="H91" s="170"/>
      <c r="I91" s="70"/>
      <c r="J91" s="70"/>
      <c r="K91" s="70"/>
      <c r="L91" s="138"/>
      <c r="M91" s="137"/>
      <c r="N91" s="15"/>
      <c r="O91" s="15"/>
      <c r="P91" s="15"/>
      <c r="Q91" s="15"/>
      <c r="R91" s="15"/>
      <c r="S91" s="15"/>
      <c r="T91" s="15"/>
      <c r="U91" s="15"/>
      <c r="V91" s="15"/>
      <c r="W91" s="15"/>
      <c r="X91" s="30"/>
    </row>
    <row r="92" spans="1:24" customFormat="1">
      <c r="A92" s="30"/>
      <c r="B92" s="15"/>
      <c r="C92" s="15"/>
      <c r="D92" s="15"/>
      <c r="E92" s="15"/>
      <c r="F92" s="15"/>
      <c r="G92" s="15"/>
      <c r="H92" s="34" t="s">
        <v>569</v>
      </c>
      <c r="I92" s="12"/>
      <c r="J92" s="12"/>
      <c r="K92" s="12"/>
      <c r="L92" s="171">
        <f>'Pom5'!N181</f>
        <v>0.86</v>
      </c>
      <c r="M92" s="172" t="s">
        <v>588</v>
      </c>
      <c r="N92" s="15"/>
      <c r="O92" s="15"/>
      <c r="P92" s="15"/>
      <c r="Q92" s="15"/>
      <c r="R92" s="213">
        <v>1</v>
      </c>
      <c r="S92" s="15"/>
      <c r="T92" s="15"/>
      <c r="U92" s="15"/>
      <c r="V92" s="15"/>
      <c r="W92" s="15"/>
      <c r="X92" s="30"/>
    </row>
    <row r="93" spans="1:24" customFormat="1">
      <c r="A93" s="30"/>
      <c r="B93" s="15"/>
      <c r="C93" s="15"/>
      <c r="D93" s="15"/>
      <c r="E93" s="15"/>
      <c r="F93" s="15"/>
      <c r="G93" s="15"/>
      <c r="H93" s="15"/>
      <c r="I93" s="15"/>
      <c r="J93" s="15"/>
      <c r="K93" s="15"/>
      <c r="L93" s="15"/>
      <c r="M93" s="15"/>
      <c r="N93" s="15"/>
      <c r="O93" s="15"/>
      <c r="P93" s="15"/>
      <c r="Q93" s="15"/>
      <c r="R93" s="15"/>
      <c r="S93" s="15"/>
      <c r="T93" s="15"/>
      <c r="U93" s="15"/>
      <c r="V93" s="15"/>
      <c r="W93" s="15"/>
      <c r="X93" s="30"/>
    </row>
    <row r="94" spans="1:24" ht="15" customHeight="1">
      <c r="A94" s="30"/>
      <c r="B94" s="15"/>
      <c r="C94" s="15"/>
      <c r="D94" s="19"/>
      <c r="E94" s="19"/>
      <c r="F94" s="15"/>
      <c r="G94" s="15"/>
      <c r="H94" s="15"/>
      <c r="I94" s="15"/>
      <c r="J94" s="15"/>
      <c r="K94" s="15"/>
      <c r="L94" s="36"/>
      <c r="M94" s="36"/>
      <c r="N94" s="36"/>
      <c r="O94" s="36"/>
      <c r="P94" s="36"/>
      <c r="Q94" s="36"/>
      <c r="R94" s="19"/>
      <c r="S94" s="19"/>
      <c r="T94" s="19"/>
      <c r="U94" s="19"/>
      <c r="V94" s="19"/>
      <c r="W94" s="19"/>
      <c r="X94" s="30"/>
    </row>
    <row r="95" spans="1:24" ht="15" customHeight="1">
      <c r="A95" s="30"/>
      <c r="B95" s="15"/>
      <c r="C95" s="15"/>
      <c r="D95" s="19"/>
      <c r="E95" s="19"/>
      <c r="F95" s="15"/>
      <c r="G95" s="15"/>
      <c r="H95" s="15"/>
      <c r="I95" s="15"/>
      <c r="J95" s="15"/>
      <c r="K95" s="15"/>
      <c r="L95" s="36"/>
      <c r="M95" s="36"/>
      <c r="N95" s="36"/>
      <c r="O95" s="36"/>
      <c r="P95" s="36"/>
      <c r="Q95" s="36"/>
      <c r="R95" s="19"/>
      <c r="S95" s="19"/>
      <c r="T95" s="19"/>
      <c r="U95" s="19"/>
      <c r="V95" s="19"/>
      <c r="W95" s="19"/>
      <c r="X95" s="30"/>
    </row>
    <row r="96" spans="1:24" ht="15" customHeight="1">
      <c r="A96" s="30"/>
      <c r="B96" s="15"/>
      <c r="C96" s="15"/>
      <c r="D96" s="19"/>
      <c r="E96" s="19"/>
      <c r="F96" s="15"/>
      <c r="G96" s="15"/>
      <c r="H96" s="15"/>
      <c r="I96" s="15"/>
      <c r="J96" s="15"/>
      <c r="K96" s="15"/>
      <c r="L96" s="36"/>
      <c r="M96" s="36"/>
      <c r="N96" s="36"/>
      <c r="O96" s="36"/>
      <c r="P96" s="36"/>
      <c r="Q96" s="36"/>
      <c r="R96" s="19"/>
      <c r="S96" s="19"/>
      <c r="T96" s="19"/>
      <c r="U96" s="19"/>
      <c r="V96" s="19"/>
      <c r="W96" s="19"/>
      <c r="X96" s="30"/>
    </row>
    <row r="97" spans="1:24" ht="15" customHeight="1">
      <c r="A97" s="30"/>
      <c r="B97" s="15"/>
      <c r="C97" s="15"/>
      <c r="D97" s="19"/>
      <c r="E97" s="19"/>
      <c r="F97" s="15"/>
      <c r="G97" s="15"/>
      <c r="H97" s="15"/>
      <c r="I97" s="15"/>
      <c r="J97" s="15"/>
      <c r="K97" s="15"/>
      <c r="L97" s="36"/>
      <c r="M97" s="36"/>
      <c r="N97" s="36"/>
      <c r="O97" s="36"/>
      <c r="P97" s="36"/>
      <c r="Q97" s="36"/>
      <c r="R97" s="19"/>
      <c r="S97" s="19"/>
      <c r="T97" s="19"/>
      <c r="U97" s="19"/>
      <c r="V97" s="19"/>
      <c r="W97" s="19"/>
      <c r="X97" s="30"/>
    </row>
    <row r="98" spans="1:24" ht="15" customHeight="1">
      <c r="A98" s="30"/>
      <c r="B98" s="15"/>
      <c r="C98" s="15"/>
      <c r="D98" s="19"/>
      <c r="E98" s="19"/>
      <c r="F98" s="15"/>
      <c r="G98" s="15"/>
      <c r="H98" s="15"/>
      <c r="I98" s="15"/>
      <c r="J98" s="15"/>
      <c r="K98" s="15"/>
      <c r="L98" s="36"/>
      <c r="M98" s="36"/>
      <c r="N98" s="36"/>
      <c r="O98" s="36"/>
      <c r="P98" s="36"/>
      <c r="Q98" s="36"/>
      <c r="R98" s="19"/>
      <c r="S98" s="19"/>
      <c r="T98" s="19"/>
      <c r="U98" s="19"/>
      <c r="V98" s="19"/>
      <c r="W98" s="19"/>
      <c r="X98" s="30"/>
    </row>
    <row r="99" spans="1:24" ht="18" customHeight="1">
      <c r="A99" s="30"/>
      <c r="B99" s="15"/>
      <c r="C99" s="15"/>
      <c r="D99" s="19"/>
      <c r="E99" s="19"/>
      <c r="F99" s="15"/>
      <c r="G99" s="15"/>
      <c r="H99" s="15"/>
      <c r="I99" s="15"/>
      <c r="J99" s="15"/>
      <c r="K99" s="15"/>
      <c r="L99" s="36"/>
      <c r="M99" s="36"/>
      <c r="N99" s="36"/>
      <c r="O99" s="36"/>
      <c r="P99" s="36"/>
      <c r="Q99" s="36"/>
      <c r="R99" s="19"/>
      <c r="S99" s="19"/>
      <c r="T99" s="19"/>
      <c r="U99" s="19"/>
      <c r="V99" s="19"/>
      <c r="W99" s="19"/>
      <c r="X99" s="30"/>
    </row>
    <row r="100" spans="1:24"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0"/>
    </row>
    <row r="101" spans="1:24" customFormat="1" ht="21">
      <c r="A101" s="30"/>
      <c r="B101" s="35"/>
      <c r="C101" s="35"/>
      <c r="D101" s="41" t="s">
        <v>593</v>
      </c>
      <c r="E101" s="35"/>
      <c r="F101" s="35"/>
      <c r="G101" s="35"/>
      <c r="H101" s="35"/>
      <c r="I101" s="35"/>
      <c r="J101" s="35"/>
      <c r="K101" s="35"/>
      <c r="L101" s="35"/>
      <c r="M101" s="35"/>
      <c r="N101" s="35"/>
      <c r="O101" s="35"/>
      <c r="P101" s="35"/>
      <c r="Q101" s="35"/>
      <c r="R101" s="35"/>
      <c r="S101" s="35"/>
      <c r="T101" s="35"/>
      <c r="U101" s="35"/>
      <c r="V101" s="35"/>
      <c r="W101" s="35"/>
      <c r="X101" s="30"/>
    </row>
    <row r="102" spans="1:24" customFormat="1">
      <c r="A102" s="30"/>
      <c r="B102" s="35"/>
      <c r="C102" s="35"/>
      <c r="D102" s="35"/>
      <c r="E102" s="35"/>
      <c r="F102" s="35"/>
      <c r="G102" s="35"/>
      <c r="H102" s="35"/>
      <c r="I102" s="35"/>
      <c r="J102" s="35"/>
      <c r="K102" s="35"/>
      <c r="L102" s="35"/>
      <c r="M102" s="35"/>
      <c r="N102" s="35"/>
      <c r="O102" s="35"/>
      <c r="P102" s="35"/>
      <c r="Q102" s="35"/>
      <c r="R102" s="35"/>
      <c r="S102" s="35"/>
      <c r="T102" s="35"/>
      <c r="U102" s="35"/>
      <c r="V102" s="35"/>
      <c r="W102" s="35"/>
      <c r="X102" s="30"/>
    </row>
    <row r="103" spans="1:24" ht="15" customHeight="1">
      <c r="A103" s="30"/>
      <c r="B103" s="15"/>
      <c r="C103" s="15"/>
      <c r="D103" s="19"/>
      <c r="E103" s="19"/>
      <c r="F103" s="15"/>
      <c r="G103" s="15"/>
      <c r="H103" s="15"/>
      <c r="I103" s="15"/>
      <c r="J103" s="15"/>
      <c r="K103" s="15"/>
      <c r="L103" s="36"/>
      <c r="M103" s="36"/>
      <c r="N103" s="36"/>
      <c r="O103" s="36"/>
      <c r="P103" s="36"/>
      <c r="Q103" s="36"/>
      <c r="R103" s="19"/>
      <c r="S103" s="19"/>
      <c r="T103" s="19"/>
      <c r="U103" s="19"/>
      <c r="V103" s="19"/>
      <c r="W103" s="19"/>
      <c r="X103" s="30"/>
    </row>
    <row r="104" spans="1:24" ht="15" customHeight="1">
      <c r="A104" s="30"/>
      <c r="B104" s="15"/>
      <c r="C104" s="15"/>
      <c r="D104" s="19"/>
      <c r="E104" s="19"/>
      <c r="F104" s="15"/>
      <c r="G104" s="15"/>
      <c r="H104" s="15"/>
      <c r="I104" s="15"/>
      <c r="J104" s="15"/>
      <c r="K104" s="15"/>
      <c r="L104" s="36"/>
      <c r="M104" s="36"/>
      <c r="N104" s="36"/>
      <c r="O104" s="36"/>
      <c r="P104" s="36"/>
      <c r="Q104" s="36"/>
      <c r="R104" s="19"/>
      <c r="S104" s="19"/>
      <c r="T104" s="19"/>
      <c r="U104" s="19"/>
      <c r="V104" s="19"/>
      <c r="W104" s="19"/>
      <c r="X104" s="30"/>
    </row>
    <row r="105" spans="1:24" ht="15" customHeight="1">
      <c r="A105" s="30"/>
      <c r="B105" s="15"/>
      <c r="C105" s="15"/>
      <c r="D105" s="19"/>
      <c r="E105" s="19"/>
      <c r="F105" s="15"/>
      <c r="G105" s="15"/>
      <c r="H105" s="100"/>
      <c r="I105" s="17"/>
      <c r="J105" s="17"/>
      <c r="K105" s="15"/>
      <c r="L105" s="17"/>
      <c r="M105" s="17"/>
      <c r="N105" s="17"/>
      <c r="O105" s="17"/>
      <c r="P105" s="17"/>
      <c r="Q105" s="15"/>
      <c r="R105" s="15"/>
      <c r="S105" s="17"/>
      <c r="T105" s="19"/>
      <c r="U105" s="19"/>
      <c r="V105" s="19"/>
      <c r="W105" s="19"/>
      <c r="X105" s="30"/>
    </row>
    <row r="106" spans="1:24" ht="15" customHeight="1">
      <c r="A106" s="30"/>
      <c r="B106" s="15"/>
      <c r="C106" s="15"/>
      <c r="D106" s="19"/>
      <c r="E106" s="178" t="s">
        <v>580</v>
      </c>
      <c r="F106" s="43"/>
      <c r="G106" s="42"/>
      <c r="H106" s="42"/>
      <c r="I106" s="43"/>
      <c r="J106" s="104"/>
      <c r="K106" s="43"/>
      <c r="L106" s="116"/>
      <c r="M106" s="179" t="s">
        <v>591</v>
      </c>
      <c r="N106" s="146"/>
      <c r="O106" s="146"/>
      <c r="P106" s="146"/>
      <c r="Q106" s="147"/>
      <c r="R106" s="147"/>
      <c r="S106" s="148"/>
      <c r="T106" s="147"/>
      <c r="U106" s="147"/>
      <c r="V106" s="147"/>
      <c r="W106" s="19"/>
      <c r="X106" s="30"/>
    </row>
    <row r="107" spans="1:24" ht="15" customHeight="1">
      <c r="A107" s="30"/>
      <c r="B107" s="15"/>
      <c r="C107" s="15"/>
      <c r="D107" s="19"/>
      <c r="E107" s="19"/>
      <c r="F107" s="15"/>
      <c r="G107" s="15"/>
      <c r="H107" s="15"/>
      <c r="I107" s="15"/>
      <c r="J107" s="15"/>
      <c r="K107" s="15"/>
      <c r="L107" s="36"/>
      <c r="M107" s="36"/>
      <c r="N107" s="36"/>
      <c r="O107" s="36"/>
      <c r="P107" s="36"/>
      <c r="Q107" s="15"/>
      <c r="R107" s="15"/>
      <c r="S107" s="119"/>
      <c r="T107" s="19"/>
      <c r="U107" s="19"/>
      <c r="V107" s="19"/>
      <c r="W107" s="19"/>
      <c r="X107" s="30"/>
    </row>
    <row r="108" spans="1:24" ht="18" customHeight="1">
      <c r="A108" s="30"/>
      <c r="B108" s="15"/>
      <c r="C108" s="15"/>
      <c r="D108" s="19"/>
      <c r="E108" s="184" t="str">
        <f>E17</f>
        <v>Nazwa pomieszczenia 1</v>
      </c>
      <c r="F108" s="185"/>
      <c r="G108" s="186"/>
      <c r="H108" s="186"/>
      <c r="I108" s="187">
        <f>IF(U17=TRUE,1,0)</f>
        <v>1</v>
      </c>
      <c r="J108" s="188" t="str">
        <f>IF(I108=0,"Nie","Tak")</f>
        <v>Tak</v>
      </c>
      <c r="K108" s="214">
        <f>IF(I108=1,L26,0)</f>
        <v>3425</v>
      </c>
      <c r="L108" s="214">
        <f>IF(I108=1,E22,0)</f>
        <v>55</v>
      </c>
      <c r="M108" s="189" t="str">
        <f>IF(I108=1,IF(R28=1,"Jednostka ścienna, wisząca",IF(R28=2,"Jednostka kasetowa, wisząca",IF(R28=3,"Jednostka typu konsola","Nie wybrano"))),"nie dotyczy")</f>
        <v>Jednostka typu konsola</v>
      </c>
      <c r="N108" s="185"/>
      <c r="O108" s="185"/>
      <c r="P108" s="185"/>
      <c r="Q108" s="185"/>
      <c r="R108" s="189" t="str">
        <f>IF(I108=1,Wymagania!AE84,"")</f>
        <v>Vitoclima 300-S/HE CNF3036M1</v>
      </c>
      <c r="S108" s="185"/>
      <c r="T108" s="185"/>
      <c r="U108" s="190"/>
      <c r="V108" s="190"/>
      <c r="W108" s="19"/>
      <c r="X108" s="30"/>
    </row>
    <row r="109" spans="1:24" ht="18" customHeight="1">
      <c r="A109" s="30"/>
      <c r="B109" s="15"/>
      <c r="C109" s="15"/>
      <c r="D109" s="19"/>
      <c r="E109" s="45" t="str">
        <f>E33</f>
        <v>Nazwa pomieszczenia 2</v>
      </c>
      <c r="F109" s="15"/>
      <c r="G109" s="15"/>
      <c r="H109" s="15"/>
      <c r="I109" s="181">
        <f>IF(U33=TRUE,1,0)</f>
        <v>1</v>
      </c>
      <c r="J109" s="108" t="str">
        <f>IF(I109=0,"Nie","Tak")</f>
        <v>Tak</v>
      </c>
      <c r="K109" s="182">
        <f>IF(I109=1,L42,0)</f>
        <v>2976</v>
      </c>
      <c r="L109" s="182">
        <f>IF(I109=1,E38,0)</f>
        <v>26.875</v>
      </c>
      <c r="M109" s="183" t="str">
        <f>IF(I109=1,IF(R44=1,"Jednostka ścienna, wisząca",IF(R44=2,"Jednostka kasetowa, wisząca",IF(R44=3,"Jednostka typu konsola","Nie wybrano"))),"nie dotyczy")</f>
        <v>Jednostka typu konsola</v>
      </c>
      <c r="N109" s="15"/>
      <c r="O109" s="15"/>
      <c r="P109" s="15"/>
      <c r="Q109" s="15"/>
      <c r="R109" s="183" t="str">
        <f>IF(I109=1,Wymagania!AE93,"")</f>
        <v>Vitoclima 300-S/HE CNF3036M1</v>
      </c>
      <c r="S109" s="15"/>
      <c r="T109" s="15"/>
      <c r="U109" s="120"/>
      <c r="V109" s="120"/>
      <c r="W109" s="19"/>
      <c r="X109" s="30"/>
    </row>
    <row r="110" spans="1:24" ht="18" customHeight="1">
      <c r="A110" s="30"/>
      <c r="B110" s="15"/>
      <c r="C110" s="15"/>
      <c r="D110" s="19"/>
      <c r="E110" s="184" t="str">
        <f>E49</f>
        <v>Nazwa pomieszczenia 3</v>
      </c>
      <c r="F110" s="185"/>
      <c r="G110" s="185"/>
      <c r="H110" s="185"/>
      <c r="I110" s="187">
        <f>IF(U49=TRUE,1,0)</f>
        <v>0</v>
      </c>
      <c r="J110" s="188" t="str">
        <f>IF(I110=0,"Nie","Tak")</f>
        <v>Nie</v>
      </c>
      <c r="K110" s="214">
        <f>IF(I110=1,L58,0)</f>
        <v>0</v>
      </c>
      <c r="L110" s="214">
        <f>IF(I110=1,E54,0)</f>
        <v>0</v>
      </c>
      <c r="M110" s="189" t="str">
        <f>IF(I110=1,IF(R60=1,"Jednostka ścienna, wisząca",IF(R60=2,"Jednostka kasetowa, wisząca",IF(R60=3,"Jednostka typu konsola","Nie wybrano"))),"nie dotyczy")</f>
        <v>nie dotyczy</v>
      </c>
      <c r="N110" s="185"/>
      <c r="O110" s="185"/>
      <c r="P110" s="185"/>
      <c r="Q110" s="185"/>
      <c r="R110" s="189" t="str">
        <f>IF(I110=1,Wymagania!AE102,"")</f>
        <v/>
      </c>
      <c r="S110" s="185"/>
      <c r="T110" s="185"/>
      <c r="U110" s="191"/>
      <c r="V110" s="191"/>
      <c r="W110" s="19"/>
      <c r="X110" s="30"/>
    </row>
    <row r="111" spans="1:24" ht="18" customHeight="1">
      <c r="A111" s="30"/>
      <c r="B111" s="15"/>
      <c r="C111" s="15"/>
      <c r="D111" s="19"/>
      <c r="E111" s="45" t="str">
        <f>E65</f>
        <v>Nazwa pomieszczenia 4</v>
      </c>
      <c r="F111" s="19"/>
      <c r="G111" s="15"/>
      <c r="H111" s="15"/>
      <c r="I111" s="181">
        <f>IF(U65=TRUE,1,0)</f>
        <v>0</v>
      </c>
      <c r="J111" s="108" t="str">
        <f>IF(I111=0,"Nie","Tak")</f>
        <v>Nie</v>
      </c>
      <c r="K111" s="182">
        <f>IF(I111=1,L74,0)</f>
        <v>0</v>
      </c>
      <c r="L111" s="182">
        <f>IF(I111=1,E70,0)</f>
        <v>0</v>
      </c>
      <c r="M111" s="183" t="str">
        <f>IF(I111=1,IF(R76=1,"Jednostka ścienna, wisząca",IF(R76=2,"Jednostka kasetowa, wisząca",IF(R76=3,"Jednostka typu konsola","Nie wybrano"))),"nie dotyczy")</f>
        <v>nie dotyczy</v>
      </c>
      <c r="N111" s="15"/>
      <c r="O111" s="15"/>
      <c r="P111" s="15"/>
      <c r="Q111" s="15"/>
      <c r="R111" s="183" t="str">
        <f>IF(I111=1,Wymagania!AE111,"")</f>
        <v/>
      </c>
      <c r="S111" s="15"/>
      <c r="T111" s="15"/>
      <c r="U111" s="180"/>
      <c r="V111" s="180"/>
      <c r="W111" s="19"/>
      <c r="X111" s="30"/>
    </row>
    <row r="112" spans="1:24" ht="18" customHeight="1">
      <c r="A112" s="30"/>
      <c r="B112" s="15"/>
      <c r="C112" s="15"/>
      <c r="D112" s="19"/>
      <c r="E112" s="184" t="str">
        <f>E81</f>
        <v>Nazwa pomieszczenia 5</v>
      </c>
      <c r="F112" s="191"/>
      <c r="G112" s="185"/>
      <c r="H112" s="185"/>
      <c r="I112" s="187">
        <f>IF(U81=TRUE,1,0)</f>
        <v>1</v>
      </c>
      <c r="J112" s="188" t="str">
        <f>IF(I112=0,"Nie","Tak")</f>
        <v>Tak</v>
      </c>
      <c r="K112" s="214">
        <f>IF(I112=1,L90,0)</f>
        <v>3372</v>
      </c>
      <c r="L112" s="214">
        <f>IF(I112=1,E86,0)</f>
        <v>39.344999999999999</v>
      </c>
      <c r="M112" s="189" t="str">
        <f>IF(I112=1,IF(R92=1,"Jednostka ścienna, wisząca",IF(R92=2,"Jednostka kasetowa, wisząca",IF(R92=3,"Jednostka typu konsola","Nie wybrano"))),"nie dotyczy")</f>
        <v>Jednostka ścienna, wisząca</v>
      </c>
      <c r="N112" s="185"/>
      <c r="O112" s="185"/>
      <c r="P112" s="185"/>
      <c r="Q112" s="185"/>
      <c r="R112" s="189" t="str">
        <f>IF(I112=1,Wymagania!AE120,"")</f>
        <v>Vitoclima W2035MHE2</v>
      </c>
      <c r="S112" s="185"/>
      <c r="T112" s="185"/>
      <c r="U112" s="192"/>
      <c r="V112" s="192"/>
      <c r="W112" s="19"/>
      <c r="X112" s="30"/>
    </row>
    <row r="113" spans="1:24" ht="15" customHeight="1">
      <c r="A113" s="30"/>
      <c r="B113" s="15"/>
      <c r="C113" s="15"/>
      <c r="D113" s="19"/>
      <c r="E113" s="67"/>
      <c r="F113" s="19"/>
      <c r="G113" s="15"/>
      <c r="H113" s="15"/>
      <c r="I113" s="15"/>
      <c r="J113" s="136"/>
      <c r="K113" s="137"/>
      <c r="L113" s="15"/>
      <c r="M113" s="15"/>
      <c r="N113" s="15"/>
      <c r="O113" s="15"/>
      <c r="P113" s="15"/>
      <c r="Q113" s="15"/>
      <c r="R113" s="15"/>
      <c r="S113" s="15"/>
      <c r="T113" s="15"/>
      <c r="U113" s="140"/>
      <c r="V113" s="140"/>
      <c r="W113" s="19"/>
      <c r="X113" s="30"/>
    </row>
    <row r="114" spans="1:24" ht="18" customHeight="1">
      <c r="A114" s="30"/>
      <c r="B114" s="15"/>
      <c r="C114" s="15"/>
      <c r="D114" s="19"/>
      <c r="E114" s="142" t="s">
        <v>586</v>
      </c>
      <c r="F114" s="19"/>
      <c r="G114" s="15"/>
      <c r="H114" s="15"/>
      <c r="I114" s="144">
        <f>SUM(I108:I112)</f>
        <v>3</v>
      </c>
      <c r="J114" s="137"/>
      <c r="K114" s="15"/>
      <c r="L114" s="15"/>
      <c r="M114" s="15"/>
      <c r="N114" s="15"/>
      <c r="O114" s="15"/>
      <c r="P114" s="15"/>
      <c r="Q114" s="15"/>
      <c r="R114" s="15"/>
      <c r="S114" s="15"/>
      <c r="T114" s="15"/>
      <c r="U114" s="131"/>
      <c r="V114" s="131"/>
      <c r="W114" s="19"/>
      <c r="X114" s="30"/>
    </row>
    <row r="115" spans="1:24" ht="18" customHeight="1">
      <c r="A115" s="30"/>
      <c r="B115" s="15"/>
      <c r="C115" s="15"/>
      <c r="D115" s="19"/>
      <c r="E115" s="142" t="s">
        <v>582</v>
      </c>
      <c r="F115" s="15"/>
      <c r="G115" s="15"/>
      <c r="H115" s="15"/>
      <c r="I115" s="145">
        <f>SUM(L108:L112)</f>
        <v>121.22</v>
      </c>
      <c r="J115" s="93" t="s">
        <v>587</v>
      </c>
      <c r="K115" s="15"/>
      <c r="L115" s="15"/>
      <c r="M115" s="36"/>
      <c r="N115" s="36"/>
      <c r="O115" s="36"/>
      <c r="P115" s="36"/>
      <c r="Q115" s="36"/>
      <c r="R115" s="19"/>
      <c r="S115" s="19"/>
      <c r="T115" s="19"/>
      <c r="U115" s="19"/>
      <c r="V115" s="19"/>
      <c r="W115" s="19"/>
      <c r="X115" s="30"/>
    </row>
    <row r="116" spans="1:24" ht="18" customHeight="1">
      <c r="A116" s="30"/>
      <c r="B116" s="15"/>
      <c r="C116" s="15"/>
      <c r="D116" s="19"/>
      <c r="E116" s="142" t="s">
        <v>583</v>
      </c>
      <c r="F116" s="15"/>
      <c r="G116" s="15"/>
      <c r="H116" s="15"/>
      <c r="I116" s="154">
        <f>SUM(K108:K112)</f>
        <v>9773</v>
      </c>
      <c r="J116" s="93" t="s">
        <v>17</v>
      </c>
      <c r="K116" s="15"/>
      <c r="L116" s="15"/>
      <c r="M116" s="36"/>
      <c r="N116" s="36"/>
      <c r="O116" s="36"/>
      <c r="P116" s="36"/>
      <c r="Q116" s="36"/>
      <c r="R116" s="19"/>
      <c r="S116" s="19"/>
      <c r="T116" s="19"/>
      <c r="U116" s="19"/>
      <c r="V116" s="19"/>
      <c r="W116" s="19"/>
      <c r="X116" s="30"/>
    </row>
    <row r="117" spans="1:24" ht="18" customHeight="1">
      <c r="A117" s="30"/>
      <c r="B117" s="15"/>
      <c r="C117" s="15"/>
      <c r="D117" s="19"/>
      <c r="E117" s="142" t="s">
        <v>584</v>
      </c>
      <c r="F117" s="70"/>
      <c r="G117" s="70"/>
      <c r="H117" s="70"/>
      <c r="I117" s="145">
        <f>I116/1000/(SUM(L108:L112))*10</f>
        <v>0.80622009569377984</v>
      </c>
      <c r="J117" s="76" t="s">
        <v>585</v>
      </c>
      <c r="K117" s="15"/>
      <c r="L117" s="76"/>
      <c r="M117" s="36"/>
      <c r="N117" s="36"/>
      <c r="O117" s="36"/>
      <c r="P117" s="36"/>
      <c r="Q117" s="15"/>
      <c r="R117" s="19"/>
      <c r="S117" s="19"/>
      <c r="T117" s="15"/>
      <c r="U117" s="15"/>
      <c r="V117" s="15"/>
      <c r="W117" s="19"/>
      <c r="X117" s="30"/>
    </row>
    <row r="118" spans="1:24" ht="15" customHeight="1">
      <c r="A118" s="30"/>
      <c r="B118" s="15"/>
      <c r="C118" s="15"/>
      <c r="D118" s="19"/>
      <c r="E118" s="76"/>
      <c r="F118" s="15"/>
      <c r="G118" s="15"/>
      <c r="H118" s="15"/>
      <c r="I118" s="15"/>
      <c r="J118" s="15"/>
      <c r="K118" s="15"/>
      <c r="L118" s="36"/>
      <c r="M118" s="36"/>
      <c r="N118" s="36"/>
      <c r="O118" s="36"/>
      <c r="P118" s="36"/>
      <c r="Q118" s="15"/>
      <c r="R118" s="116"/>
      <c r="S118" s="33"/>
      <c r="T118" s="37"/>
      <c r="U118" s="37"/>
      <c r="V118" s="37"/>
      <c r="W118" s="19"/>
      <c r="X118" s="30"/>
    </row>
    <row r="119" spans="1:24" ht="15" customHeight="1">
      <c r="A119" s="30"/>
      <c r="B119" s="15"/>
      <c r="C119" s="15"/>
      <c r="D119" s="19"/>
      <c r="E119" s="135"/>
      <c r="F119" s="135"/>
      <c r="G119" s="135"/>
      <c r="H119" s="135"/>
      <c r="I119" s="15"/>
      <c r="J119" s="15"/>
      <c r="K119" s="15"/>
      <c r="L119" s="36"/>
      <c r="M119" s="36"/>
      <c r="N119" s="36"/>
      <c r="O119" s="36"/>
      <c r="P119" s="36"/>
      <c r="Q119" s="19"/>
      <c r="R119" s="135"/>
      <c r="S119" s="135"/>
      <c r="T119" s="135"/>
      <c r="U119" s="135"/>
      <c r="V119" s="135"/>
      <c r="W119" s="19"/>
      <c r="X119" s="30"/>
    </row>
    <row r="120" spans="1:24" ht="15" customHeight="1">
      <c r="A120" s="30"/>
      <c r="B120" s="15"/>
      <c r="C120" s="15"/>
      <c r="D120" s="19"/>
      <c r="E120" s="135"/>
      <c r="F120" s="135"/>
      <c r="G120" s="135"/>
      <c r="H120" s="135"/>
      <c r="I120" s="135"/>
      <c r="J120" s="135"/>
      <c r="K120" s="135"/>
      <c r="L120" s="135"/>
      <c r="M120" s="135"/>
      <c r="N120" s="135"/>
      <c r="O120" s="135"/>
      <c r="P120" s="135"/>
      <c r="Q120" s="135"/>
      <c r="R120" s="135"/>
      <c r="S120" s="135"/>
      <c r="T120" s="135"/>
      <c r="U120" s="135"/>
      <c r="V120" s="135"/>
      <c r="W120" s="19"/>
      <c r="X120" s="30"/>
    </row>
    <row r="121" spans="1:24" ht="15" customHeight="1">
      <c r="A121" s="30"/>
      <c r="B121" s="15"/>
      <c r="C121" s="15"/>
      <c r="D121" s="19"/>
      <c r="E121" s="261" t="s">
        <v>629</v>
      </c>
      <c r="F121" s="261"/>
      <c r="G121" s="261"/>
      <c r="H121" s="15"/>
      <c r="I121" s="133"/>
      <c r="J121" s="15"/>
      <c r="K121" s="133"/>
      <c r="L121" s="256" t="str">
        <f>Wymagania!B74</f>
        <v>Vitoclima 300-S/HE O4F3080M2</v>
      </c>
      <c r="M121" s="256"/>
      <c r="N121" s="256"/>
      <c r="O121" s="256"/>
      <c r="P121" s="256"/>
      <c r="Q121" s="256"/>
      <c r="R121" s="256"/>
      <c r="S121" s="256"/>
      <c r="T121" s="135"/>
      <c r="U121" s="135"/>
      <c r="V121" s="135"/>
      <c r="W121" s="19"/>
      <c r="X121" s="30"/>
    </row>
    <row r="122" spans="1:24" ht="15" customHeight="1">
      <c r="A122" s="30"/>
      <c r="B122" s="15"/>
      <c r="C122" s="15"/>
      <c r="D122" s="19"/>
      <c r="E122" s="262"/>
      <c r="F122" s="262"/>
      <c r="G122" s="262"/>
      <c r="H122" s="193"/>
      <c r="I122" s="193"/>
      <c r="J122" s="193"/>
      <c r="K122" s="193"/>
      <c r="L122" s="256"/>
      <c r="M122" s="256"/>
      <c r="N122" s="256"/>
      <c r="O122" s="256"/>
      <c r="P122" s="256"/>
      <c r="Q122" s="256"/>
      <c r="R122" s="256"/>
      <c r="S122" s="256"/>
      <c r="T122" s="135"/>
      <c r="U122" s="135"/>
      <c r="V122" s="135"/>
      <c r="W122" s="19"/>
      <c r="X122" s="30"/>
    </row>
    <row r="123" spans="1:24" ht="18" customHeight="1">
      <c r="A123" s="30"/>
      <c r="B123" s="15"/>
      <c r="C123" s="15"/>
      <c r="D123" s="19"/>
      <c r="E123" s="45" t="s">
        <v>630</v>
      </c>
      <c r="F123" s="135"/>
      <c r="G123" s="135"/>
      <c r="H123" s="135"/>
      <c r="I123" s="135"/>
      <c r="J123" s="135"/>
      <c r="K123" s="135"/>
      <c r="L123" s="135"/>
      <c r="M123" s="135"/>
      <c r="N123" s="135"/>
      <c r="O123" s="135"/>
      <c r="P123" s="135"/>
      <c r="Q123" s="135"/>
      <c r="R123" s="155">
        <f>Wymagania!D74*1000</f>
        <v>8000</v>
      </c>
      <c r="S123" s="93" t="s">
        <v>17</v>
      </c>
      <c r="T123" s="135"/>
      <c r="U123" s="135"/>
      <c r="V123" s="135"/>
      <c r="W123" s="19"/>
      <c r="X123" s="30"/>
    </row>
    <row r="124" spans="1:24" ht="18" customHeight="1">
      <c r="A124" s="30"/>
      <c r="B124" s="15"/>
      <c r="C124" s="15"/>
      <c r="D124" s="15"/>
      <c r="E124" s="45" t="s">
        <v>632</v>
      </c>
      <c r="F124" s="135"/>
      <c r="G124" s="135"/>
      <c r="H124" s="135"/>
      <c r="I124" s="135"/>
      <c r="J124" s="135"/>
      <c r="K124" s="135"/>
      <c r="L124" s="135"/>
      <c r="M124" s="135"/>
      <c r="N124" s="135"/>
      <c r="O124" s="135"/>
      <c r="P124" s="135"/>
      <c r="Q124" s="135"/>
      <c r="R124" s="156" t="s">
        <v>634</v>
      </c>
      <c r="S124" s="135"/>
      <c r="T124" s="135"/>
      <c r="U124" s="135"/>
      <c r="V124" s="135"/>
      <c r="W124" s="19"/>
      <c r="X124" s="30"/>
    </row>
    <row r="125" spans="1:24" ht="18" customHeight="1">
      <c r="A125" s="30"/>
      <c r="B125" s="15"/>
      <c r="C125" s="15"/>
      <c r="D125" s="15"/>
      <c r="E125" s="45" t="s">
        <v>631</v>
      </c>
      <c r="F125" s="135"/>
      <c r="G125" s="135"/>
      <c r="H125" s="135"/>
      <c r="I125" s="135"/>
      <c r="J125" s="135"/>
      <c r="K125" s="135"/>
      <c r="L125" s="135"/>
      <c r="M125" s="135"/>
      <c r="N125" s="135"/>
      <c r="O125" s="135"/>
      <c r="P125" s="135"/>
      <c r="Q125" s="135"/>
      <c r="R125" s="155">
        <f>Wymagania!E74*1000</f>
        <v>9500</v>
      </c>
      <c r="S125" s="93" t="s">
        <v>17</v>
      </c>
      <c r="T125" s="135"/>
      <c r="U125" s="135"/>
      <c r="V125" s="135"/>
      <c r="W125" s="19"/>
      <c r="X125" s="30"/>
    </row>
    <row r="126" spans="1:24" ht="18" customHeight="1">
      <c r="A126" s="30"/>
      <c r="B126" s="15"/>
      <c r="C126" s="15"/>
      <c r="D126" s="15"/>
      <c r="E126" s="45" t="s">
        <v>633</v>
      </c>
      <c r="F126" s="135"/>
      <c r="G126" s="135"/>
      <c r="H126" s="135"/>
      <c r="I126" s="135"/>
      <c r="J126" s="135"/>
      <c r="K126" s="135"/>
      <c r="L126" s="135"/>
      <c r="M126" s="135"/>
      <c r="N126" s="135"/>
      <c r="O126" s="135"/>
      <c r="P126" s="135"/>
      <c r="Q126" s="135"/>
      <c r="R126" s="157" t="s">
        <v>635</v>
      </c>
      <c r="S126" s="135"/>
      <c r="T126" s="135"/>
      <c r="U126" s="135"/>
      <c r="V126" s="135"/>
      <c r="W126" s="19"/>
      <c r="X126" s="30"/>
    </row>
    <row r="127" spans="1:24" ht="18" customHeight="1">
      <c r="A127" s="30"/>
      <c r="B127" s="15"/>
      <c r="C127" s="15"/>
      <c r="D127" s="15"/>
      <c r="E127" s="45" t="s">
        <v>650</v>
      </c>
      <c r="F127" s="135"/>
      <c r="G127" s="135"/>
      <c r="H127" s="135"/>
      <c r="I127" s="135"/>
      <c r="J127" s="135"/>
      <c r="K127" s="135"/>
      <c r="L127" s="135"/>
      <c r="M127" s="135"/>
      <c r="N127" s="135"/>
      <c r="O127" s="135"/>
      <c r="P127" s="135"/>
      <c r="Q127" s="135"/>
      <c r="R127" s="199">
        <f>(R125/R123*100-100)*(-1)</f>
        <v>-18.75</v>
      </c>
      <c r="S127" s="93" t="s">
        <v>646</v>
      </c>
      <c r="T127" s="135"/>
      <c r="U127" s="135"/>
      <c r="V127" s="135"/>
      <c r="W127" s="19"/>
      <c r="X127" s="30"/>
    </row>
    <row r="128" spans="1:24" ht="15" customHeight="1">
      <c r="A128" s="30"/>
      <c r="B128" s="15"/>
      <c r="C128" s="15"/>
      <c r="D128" s="15"/>
      <c r="E128" s="45"/>
      <c r="F128" s="135"/>
      <c r="G128" s="135"/>
      <c r="H128" s="135"/>
      <c r="I128" s="135"/>
      <c r="J128" s="135"/>
      <c r="K128" s="135"/>
      <c r="L128" s="135"/>
      <c r="M128" s="135"/>
      <c r="N128" s="135"/>
      <c r="O128" s="135"/>
      <c r="P128" s="135"/>
      <c r="Q128" s="135"/>
      <c r="R128" s="135"/>
      <c r="S128" s="135"/>
      <c r="T128" s="135"/>
      <c r="U128" s="135"/>
      <c r="V128" s="135"/>
      <c r="W128" s="19"/>
      <c r="X128" s="30"/>
    </row>
    <row r="129" spans="1:24" ht="15" customHeight="1">
      <c r="A129" s="30"/>
      <c r="B129" s="15"/>
      <c r="C129" s="15"/>
      <c r="D129" s="15"/>
      <c r="E129" s="45"/>
      <c r="F129" s="135"/>
      <c r="G129" s="135"/>
      <c r="H129" s="135"/>
      <c r="I129" s="135"/>
      <c r="J129" s="135"/>
      <c r="K129" s="135"/>
      <c r="L129" s="135"/>
      <c r="M129" s="135"/>
      <c r="N129" s="135"/>
      <c r="O129" s="135"/>
      <c r="P129" s="135"/>
      <c r="Q129" s="135"/>
      <c r="R129" s="135"/>
      <c r="S129" s="135"/>
      <c r="T129" s="135"/>
      <c r="U129" s="135"/>
      <c r="V129" s="135"/>
      <c r="W129" s="19"/>
      <c r="X129" s="30"/>
    </row>
    <row r="130" spans="1:24" ht="15" customHeight="1">
      <c r="A130" s="30"/>
      <c r="B130" s="15"/>
      <c r="C130" s="15"/>
      <c r="D130" s="15"/>
      <c r="E130" s="45"/>
      <c r="F130" s="135"/>
      <c r="G130" s="135"/>
      <c r="H130" s="135"/>
      <c r="I130" s="135"/>
      <c r="J130" s="135"/>
      <c r="K130" s="135"/>
      <c r="L130" s="135"/>
      <c r="M130" s="135"/>
      <c r="N130" s="272" t="s">
        <v>649</v>
      </c>
      <c r="O130" s="271" t="s">
        <v>647</v>
      </c>
      <c r="P130" s="271"/>
      <c r="Q130" s="272" t="s">
        <v>648</v>
      </c>
      <c r="R130" s="15"/>
      <c r="S130" s="135"/>
      <c r="T130" s="135"/>
      <c r="U130" s="135"/>
      <c r="V130" s="135"/>
      <c r="W130" s="19"/>
      <c r="X130" s="30"/>
    </row>
    <row r="131" spans="1:24" ht="15" customHeight="1">
      <c r="A131" s="30"/>
      <c r="B131" s="15"/>
      <c r="C131" s="15"/>
      <c r="D131" s="15"/>
      <c r="E131" s="45"/>
      <c r="F131" s="135"/>
      <c r="G131" s="135"/>
      <c r="H131" s="135"/>
      <c r="I131" s="135"/>
      <c r="J131" s="135"/>
      <c r="K131" s="135"/>
      <c r="L131" s="15"/>
      <c r="M131" s="135"/>
      <c r="N131" s="272"/>
      <c r="O131" s="271"/>
      <c r="P131" s="271"/>
      <c r="Q131" s="272"/>
      <c r="R131" s="135"/>
      <c r="S131" s="15"/>
      <c r="T131" s="15"/>
      <c r="U131" s="135"/>
      <c r="V131" s="135"/>
      <c r="W131" s="19"/>
      <c r="X131" s="30"/>
    </row>
    <row r="132" spans="1:24" ht="15" customHeight="1">
      <c r="A132" s="30"/>
      <c r="B132" s="15"/>
      <c r="C132" s="15"/>
      <c r="D132" s="15"/>
      <c r="E132" s="45"/>
      <c r="F132" s="135"/>
      <c r="G132" s="135"/>
      <c r="H132" s="135"/>
      <c r="I132" s="135"/>
      <c r="J132" s="135"/>
      <c r="K132" s="135"/>
      <c r="L132" s="15"/>
      <c r="M132" s="135"/>
      <c r="N132" s="200"/>
      <c r="O132" s="260" t="str">
        <f>Wymagania!D74&amp;" [kW]"</f>
        <v>8 [kW]</v>
      </c>
      <c r="P132" s="260"/>
      <c r="Q132" s="135"/>
      <c r="R132" s="135"/>
      <c r="S132" s="15"/>
      <c r="T132" s="15"/>
      <c r="U132" s="135"/>
      <c r="V132" s="135"/>
      <c r="W132" s="19"/>
      <c r="X132" s="30"/>
    </row>
    <row r="133" spans="1:24" ht="15" customHeight="1">
      <c r="A133" s="30"/>
      <c r="B133" s="15"/>
      <c r="C133" s="15"/>
      <c r="D133" s="15"/>
      <c r="E133" s="45"/>
      <c r="F133" s="135"/>
      <c r="G133" s="135"/>
      <c r="H133" s="135"/>
      <c r="I133" s="135"/>
      <c r="J133" s="135"/>
      <c r="K133" s="135"/>
      <c r="L133" s="198"/>
      <c r="M133" s="135"/>
      <c r="N133" s="135"/>
      <c r="O133" s="260"/>
      <c r="P133" s="260"/>
      <c r="Q133" s="135"/>
      <c r="R133" s="135"/>
      <c r="S133" s="15"/>
      <c r="T133" s="15"/>
      <c r="U133" s="135"/>
      <c r="V133" s="135"/>
      <c r="W133" s="19"/>
      <c r="X133" s="30"/>
    </row>
    <row r="134" spans="1:24" ht="15" customHeight="1">
      <c r="A134" s="30"/>
      <c r="B134" s="15"/>
      <c r="C134" s="15"/>
      <c r="D134" s="15"/>
      <c r="E134" s="135"/>
      <c r="F134" s="135"/>
      <c r="G134" s="135"/>
      <c r="H134" s="135"/>
      <c r="I134" s="135"/>
      <c r="J134" s="135"/>
      <c r="K134" s="135"/>
      <c r="L134" s="204"/>
      <c r="M134" s="203"/>
      <c r="N134" s="203"/>
      <c r="O134" s="203"/>
      <c r="P134" s="203"/>
      <c r="Q134" s="203"/>
      <c r="R134" s="201"/>
      <c r="S134" s="202"/>
      <c r="T134" s="15"/>
      <c r="U134" s="135"/>
      <c r="V134" s="135"/>
      <c r="W134" s="19"/>
      <c r="X134" s="30"/>
    </row>
    <row r="135" spans="1:24" ht="15" customHeight="1">
      <c r="A135" s="30"/>
      <c r="B135" s="15"/>
      <c r="C135" s="15"/>
      <c r="D135" s="15"/>
      <c r="E135" s="135"/>
      <c r="F135" s="135"/>
      <c r="G135" s="135"/>
      <c r="H135" s="135"/>
      <c r="I135" s="135"/>
      <c r="J135" s="135"/>
      <c r="K135" s="135"/>
      <c r="L135" s="206" t="str">
        <f>Wymagania!K54&amp;" [kW]"</f>
        <v>2,976 [kW]</v>
      </c>
      <c r="M135" s="15"/>
      <c r="N135" s="135"/>
      <c r="O135" s="135"/>
      <c r="P135" s="135"/>
      <c r="Q135" s="15"/>
      <c r="R135" s="260" t="str">
        <f>Wymagania!K55&amp;" [kW]"</f>
        <v>9,773 [kW]</v>
      </c>
      <c r="S135" s="260"/>
      <c r="T135" s="135"/>
      <c r="U135" s="135"/>
      <c r="V135" s="135"/>
      <c r="W135" s="19"/>
      <c r="X135" s="30"/>
    </row>
    <row r="136" spans="1:24" ht="15" customHeight="1">
      <c r="A136" s="30"/>
      <c r="B136" s="15"/>
      <c r="C136" s="15"/>
      <c r="D136" s="15"/>
      <c r="E136" s="135"/>
      <c r="F136" s="135"/>
      <c r="G136" s="135"/>
      <c r="H136" s="135"/>
      <c r="I136" s="135"/>
      <c r="J136" s="135"/>
      <c r="K136" s="135"/>
      <c r="L136" s="271" t="s">
        <v>640</v>
      </c>
      <c r="M136" s="15"/>
      <c r="N136" s="135"/>
      <c r="O136" s="135"/>
      <c r="P136" s="135"/>
      <c r="Q136" s="15"/>
      <c r="R136" s="271" t="s">
        <v>641</v>
      </c>
      <c r="S136" s="271"/>
      <c r="T136" s="135"/>
      <c r="U136" s="135"/>
      <c r="V136" s="135"/>
      <c r="W136" s="19"/>
      <c r="X136" s="30"/>
    </row>
    <row r="137" spans="1:24" ht="15" customHeight="1">
      <c r="A137" s="30"/>
      <c r="B137" s="15"/>
      <c r="C137" s="15"/>
      <c r="D137" s="15"/>
      <c r="E137" s="135"/>
      <c r="F137" s="135"/>
      <c r="G137" s="135"/>
      <c r="H137" s="135"/>
      <c r="I137" s="135"/>
      <c r="J137" s="135"/>
      <c r="K137" s="135"/>
      <c r="L137" s="271"/>
      <c r="M137" s="15"/>
      <c r="N137" s="135"/>
      <c r="O137" s="135"/>
      <c r="P137" s="135"/>
      <c r="Q137" s="198"/>
      <c r="R137" s="271"/>
      <c r="S137" s="271"/>
      <c r="T137" s="135"/>
      <c r="U137" s="135"/>
      <c r="V137" s="135"/>
      <c r="W137" s="19"/>
      <c r="X137" s="30"/>
    </row>
    <row r="138" spans="1:24" ht="15" customHeight="1">
      <c r="A138" s="30"/>
      <c r="B138" s="15"/>
      <c r="C138" s="15"/>
      <c r="D138" s="15"/>
      <c r="E138" s="135"/>
      <c r="F138" s="135"/>
      <c r="G138" s="135"/>
      <c r="H138" s="135"/>
      <c r="I138" s="135"/>
      <c r="J138" s="135"/>
      <c r="K138" s="135"/>
      <c r="L138" s="197"/>
      <c r="M138" s="15"/>
      <c r="N138" s="135"/>
      <c r="O138" s="135"/>
      <c r="P138" s="135"/>
      <c r="Q138" s="198"/>
      <c r="R138" s="197"/>
      <c r="S138" s="197"/>
      <c r="T138" s="135"/>
      <c r="U138" s="135"/>
      <c r="V138" s="135"/>
      <c r="W138" s="19"/>
      <c r="X138" s="30"/>
    </row>
    <row r="139" spans="1:24" ht="15" customHeight="1">
      <c r="A139" s="30"/>
      <c r="B139" s="15"/>
      <c r="C139" s="15"/>
      <c r="D139" s="15"/>
      <c r="E139" s="135"/>
      <c r="F139" s="135"/>
      <c r="G139" s="135"/>
      <c r="H139" s="135"/>
      <c r="I139" s="135"/>
      <c r="J139" s="135"/>
      <c r="K139" s="135"/>
      <c r="L139" s="197"/>
      <c r="M139" s="15"/>
      <c r="N139" s="135"/>
      <c r="O139" s="135"/>
      <c r="P139" s="135"/>
      <c r="Q139" s="198"/>
      <c r="R139" s="197"/>
      <c r="S139" s="197"/>
      <c r="T139" s="135"/>
      <c r="U139" s="135"/>
      <c r="V139" s="135"/>
      <c r="W139" s="19"/>
      <c r="X139" s="30"/>
    </row>
    <row r="140" spans="1:24" ht="15" customHeight="1">
      <c r="A140" s="30"/>
      <c r="B140" s="15"/>
      <c r="C140" s="15"/>
      <c r="D140" s="15"/>
      <c r="E140" s="135"/>
      <c r="F140" s="135"/>
      <c r="G140" s="135"/>
      <c r="H140" s="135"/>
      <c r="I140" s="135"/>
      <c r="J140" s="135"/>
      <c r="K140" s="135"/>
      <c r="L140" s="135"/>
      <c r="M140" s="135"/>
      <c r="N140" s="135"/>
      <c r="O140" s="135"/>
      <c r="P140" s="135"/>
      <c r="Q140" s="135"/>
      <c r="R140" s="135"/>
      <c r="S140" s="135"/>
      <c r="T140" s="135"/>
      <c r="U140" s="135"/>
      <c r="V140" s="135"/>
      <c r="W140" s="19"/>
      <c r="X140" s="30"/>
    </row>
    <row r="141" spans="1:24" ht="15" customHeight="1">
      <c r="A141" s="30"/>
      <c r="B141" s="15"/>
      <c r="C141" s="15"/>
      <c r="D141" s="15"/>
      <c r="E141" s="261" t="s">
        <v>652</v>
      </c>
      <c r="F141" s="261"/>
      <c r="G141" s="261"/>
      <c r="H141" s="261"/>
      <c r="I141" s="135"/>
      <c r="J141" s="135"/>
      <c r="K141" s="135"/>
      <c r="L141" s="135"/>
      <c r="M141" s="135"/>
      <c r="N141" s="135"/>
      <c r="O141" s="135"/>
      <c r="P141" s="135"/>
      <c r="Q141" s="135"/>
      <c r="R141" s="135"/>
      <c r="S141" s="135"/>
      <c r="T141" s="135"/>
      <c r="U141" s="135"/>
      <c r="V141" s="135"/>
      <c r="W141" s="19"/>
      <c r="X141" s="30"/>
    </row>
    <row r="142" spans="1:24" ht="15" customHeight="1">
      <c r="A142" s="30"/>
      <c r="B142" s="15"/>
      <c r="C142" s="15"/>
      <c r="D142" s="15"/>
      <c r="E142" s="262"/>
      <c r="F142" s="262"/>
      <c r="G142" s="262"/>
      <c r="H142" s="262"/>
      <c r="I142" s="208"/>
      <c r="J142" s="216" t="s">
        <v>660</v>
      </c>
      <c r="K142" s="216"/>
      <c r="L142" s="216"/>
      <c r="M142" s="216"/>
      <c r="N142" s="216" t="s">
        <v>661</v>
      </c>
      <c r="O142" s="216"/>
      <c r="P142" s="216"/>
      <c r="Q142" s="208"/>
      <c r="R142" s="208"/>
      <c r="S142" s="208"/>
      <c r="T142" s="208"/>
      <c r="U142" s="208"/>
      <c r="V142" s="208"/>
      <c r="W142" s="19"/>
      <c r="X142" s="30"/>
    </row>
    <row r="143" spans="1:24" ht="15" customHeight="1">
      <c r="A143" s="30"/>
      <c r="B143" s="15"/>
      <c r="C143" s="15"/>
      <c r="D143" s="15"/>
      <c r="E143" s="207"/>
      <c r="F143" s="207"/>
      <c r="G143" s="207"/>
      <c r="H143" s="135"/>
      <c r="I143" s="135"/>
      <c r="J143" s="135"/>
      <c r="K143" s="135"/>
      <c r="L143" s="135"/>
      <c r="M143" s="135"/>
      <c r="N143" s="135"/>
      <c r="O143" s="135"/>
      <c r="P143" s="135"/>
      <c r="Q143" s="135"/>
      <c r="R143" s="135"/>
      <c r="S143" s="135"/>
      <c r="T143" s="135"/>
      <c r="U143" s="135"/>
      <c r="V143" s="135"/>
      <c r="W143" s="19"/>
      <c r="X143" s="30"/>
    </row>
    <row r="144" spans="1:24" ht="15" customHeight="1">
      <c r="A144" s="30"/>
      <c r="B144" s="15"/>
      <c r="C144" s="15"/>
      <c r="D144" s="15"/>
      <c r="E144" s="207"/>
      <c r="F144" s="207"/>
      <c r="G144" s="207"/>
      <c r="H144" s="135"/>
      <c r="I144" s="135"/>
      <c r="J144" s="135"/>
      <c r="K144" s="135"/>
      <c r="L144" s="135"/>
      <c r="M144" s="135"/>
      <c r="N144" s="135"/>
      <c r="O144" s="135"/>
      <c r="P144" s="135"/>
      <c r="Q144" s="135"/>
      <c r="R144" s="135"/>
      <c r="S144" s="135"/>
      <c r="T144" s="135"/>
      <c r="U144" s="135"/>
      <c r="V144" s="135"/>
      <c r="W144" s="19"/>
      <c r="X144" s="30"/>
    </row>
    <row r="145" spans="1:24" ht="15" customHeight="1">
      <c r="A145" s="30"/>
      <c r="B145" s="15"/>
      <c r="C145" s="15"/>
      <c r="D145" s="15"/>
      <c r="E145" s="135"/>
      <c r="F145" s="135"/>
      <c r="G145" s="135"/>
      <c r="H145" s="15"/>
      <c r="I145" s="135"/>
      <c r="J145" s="135" t="str">
        <f>Wymagania!$B$74</f>
        <v>Vitoclima 300-S/HE O4F3080M2</v>
      </c>
      <c r="K145" s="135"/>
      <c r="L145" s="15"/>
      <c r="M145" s="135"/>
      <c r="N145" s="67">
        <f>Wymagania!$F$74</f>
        <v>7955868</v>
      </c>
      <c r="O145" s="135"/>
      <c r="P145" s="135"/>
      <c r="Q145" s="135"/>
      <c r="R145" s="135"/>
      <c r="S145" s="135"/>
      <c r="T145" s="135"/>
      <c r="U145" s="135"/>
      <c r="V145" s="135"/>
      <c r="W145" s="19"/>
      <c r="X145" s="30"/>
    </row>
    <row r="146" spans="1:24" ht="15" customHeight="1">
      <c r="A146" s="30"/>
      <c r="B146" s="15"/>
      <c r="C146" s="15"/>
      <c r="D146" s="15"/>
      <c r="E146" s="135"/>
      <c r="F146" s="135"/>
      <c r="G146" s="135"/>
      <c r="H146" s="15"/>
      <c r="I146" s="135"/>
      <c r="J146" s="15"/>
      <c r="K146" s="135"/>
      <c r="L146" s="15"/>
      <c r="M146" s="135"/>
      <c r="N146" s="135"/>
      <c r="O146" s="135"/>
      <c r="P146" s="135"/>
      <c r="Q146" s="135"/>
      <c r="R146" s="135"/>
      <c r="S146" s="135"/>
      <c r="T146" s="135"/>
      <c r="U146" s="135"/>
      <c r="V146" s="135"/>
      <c r="W146" s="19"/>
      <c r="X146" s="30"/>
    </row>
    <row r="147" spans="1:24" ht="15" customHeight="1">
      <c r="A147" s="30"/>
      <c r="B147" s="15"/>
      <c r="C147" s="15"/>
      <c r="D147" s="15"/>
      <c r="E147" s="135"/>
      <c r="F147" s="135"/>
      <c r="G147" s="135"/>
      <c r="H147" s="15"/>
      <c r="I147" s="135"/>
      <c r="J147" s="135"/>
      <c r="K147" s="135"/>
      <c r="L147" s="15"/>
      <c r="M147" s="135"/>
      <c r="N147" s="135"/>
      <c r="O147" s="135"/>
      <c r="P147" s="135"/>
      <c r="Q147" s="135"/>
      <c r="R147" s="135"/>
      <c r="S147" s="135"/>
      <c r="T147" s="135"/>
      <c r="U147" s="135"/>
      <c r="V147" s="135"/>
      <c r="W147" s="19"/>
      <c r="X147" s="30"/>
    </row>
    <row r="148" spans="1:24" ht="15" customHeight="1">
      <c r="A148" s="30"/>
      <c r="B148" s="15"/>
      <c r="C148" s="15"/>
      <c r="D148" s="15"/>
      <c r="E148" s="135"/>
      <c r="F148" s="135"/>
      <c r="G148" s="135"/>
      <c r="H148" s="15"/>
      <c r="I148" s="135"/>
      <c r="J148" s="135"/>
      <c r="K148" s="135"/>
      <c r="L148" s="15"/>
      <c r="M148" s="135"/>
      <c r="N148" s="135"/>
      <c r="O148" s="135"/>
      <c r="P148" s="135"/>
      <c r="Q148" s="135"/>
      <c r="R148" s="135"/>
      <c r="S148" s="135"/>
      <c r="T148" s="135"/>
      <c r="U148" s="135"/>
      <c r="V148" s="135"/>
      <c r="W148" s="19"/>
      <c r="X148" s="30"/>
    </row>
    <row r="149" spans="1:24" ht="15" customHeight="1">
      <c r="A149" s="30"/>
      <c r="B149" s="15"/>
      <c r="C149" s="15"/>
      <c r="D149" s="15"/>
      <c r="E149" s="135"/>
      <c r="F149" s="135"/>
      <c r="G149" s="135"/>
      <c r="H149" s="15"/>
      <c r="I149" s="135"/>
      <c r="J149" s="135"/>
      <c r="K149" s="135"/>
      <c r="L149" s="15"/>
      <c r="M149" s="135"/>
      <c r="N149" s="135"/>
      <c r="O149" s="135"/>
      <c r="P149" s="135"/>
      <c r="Q149" s="135"/>
      <c r="R149" s="135"/>
      <c r="S149" s="135"/>
      <c r="T149" s="135"/>
      <c r="U149" s="135"/>
      <c r="V149" s="135"/>
      <c r="W149" s="19"/>
      <c r="X149" s="30"/>
    </row>
    <row r="150" spans="1:24" ht="15" customHeight="1">
      <c r="A150" s="30"/>
      <c r="B150" s="15"/>
      <c r="C150" s="15"/>
      <c r="D150" s="15"/>
      <c r="E150" s="208"/>
      <c r="F150" s="208"/>
      <c r="G150" s="208"/>
      <c r="H150" s="147"/>
      <c r="I150" s="208"/>
      <c r="J150" s="208"/>
      <c r="K150" s="208"/>
      <c r="L150" s="147"/>
      <c r="M150" s="208"/>
      <c r="N150" s="208"/>
      <c r="O150" s="208"/>
      <c r="P150" s="208"/>
      <c r="Q150" s="208"/>
      <c r="R150" s="208"/>
      <c r="S150" s="208"/>
      <c r="T150" s="208"/>
      <c r="U150" s="208"/>
      <c r="V150" s="208"/>
      <c r="W150" s="19"/>
      <c r="X150" s="30"/>
    </row>
    <row r="151" spans="1:24" ht="15" customHeight="1">
      <c r="A151" s="30"/>
      <c r="B151" s="15"/>
      <c r="C151" s="15"/>
      <c r="D151" s="15"/>
      <c r="E151" s="135"/>
      <c r="F151" s="135"/>
      <c r="G151" s="135"/>
      <c r="H151" s="15"/>
      <c r="I151" s="135"/>
      <c r="J151" s="135"/>
      <c r="K151" s="135"/>
      <c r="L151" s="135"/>
      <c r="M151" s="135"/>
      <c r="N151" s="135"/>
      <c r="O151" s="135"/>
      <c r="P151" s="135"/>
      <c r="Q151" s="135"/>
      <c r="R151" s="135"/>
      <c r="S151" s="135"/>
      <c r="T151" s="135"/>
      <c r="U151" s="135"/>
      <c r="V151" s="135"/>
      <c r="W151" s="19"/>
      <c r="X151" s="30"/>
    </row>
    <row r="152" spans="1:24" ht="15" customHeight="1">
      <c r="A152" s="30"/>
      <c r="B152" s="15"/>
      <c r="C152" s="15"/>
      <c r="D152" s="15"/>
      <c r="E152" s="135"/>
      <c r="F152" s="135"/>
      <c r="G152" s="135"/>
      <c r="H152" s="15"/>
      <c r="I152" s="135"/>
      <c r="J152" s="135" t="str">
        <f>Wymagania!F143</f>
        <v>Vitoclima W2035MHE2</v>
      </c>
      <c r="K152" s="135"/>
      <c r="L152" s="15"/>
      <c r="M152" s="135"/>
      <c r="N152" s="67">
        <f>IFERROR(VLOOKUP(J152,Wymagania!$C$85:$I$87,7,0),"")</f>
        <v>7714326</v>
      </c>
      <c r="O152" s="135"/>
      <c r="P152" s="135"/>
      <c r="Q152" s="135"/>
      <c r="R152" s="135"/>
      <c r="S152" s="135"/>
      <c r="T152" s="135"/>
      <c r="U152" s="135"/>
      <c r="V152" s="135"/>
      <c r="W152" s="19"/>
      <c r="X152" s="30"/>
    </row>
    <row r="153" spans="1:24" ht="15" customHeight="1">
      <c r="A153" s="30"/>
      <c r="B153" s="15"/>
      <c r="C153" s="15"/>
      <c r="D153" s="15"/>
      <c r="E153" s="135"/>
      <c r="F153" s="135"/>
      <c r="G153" s="135"/>
      <c r="H153" s="15"/>
      <c r="I153" s="135"/>
      <c r="J153" s="135" t="str">
        <f>Wymagania!F144</f>
        <v/>
      </c>
      <c r="K153" s="135"/>
      <c r="L153" s="15"/>
      <c r="M153" s="135"/>
      <c r="N153" s="67" t="str">
        <f>IFERROR(VLOOKUP(J153,Wymagania!$C$85:$I$87,7,0),"")</f>
        <v/>
      </c>
      <c r="O153" s="135"/>
      <c r="P153" s="135"/>
      <c r="Q153" s="135"/>
      <c r="R153" s="135"/>
      <c r="S153" s="135"/>
      <c r="T153" s="135"/>
      <c r="U153" s="135"/>
      <c r="V153" s="135"/>
      <c r="W153" s="19"/>
      <c r="X153" s="30"/>
    </row>
    <row r="154" spans="1:24" ht="15" customHeight="1">
      <c r="A154" s="30"/>
      <c r="B154" s="15"/>
      <c r="C154" s="15"/>
      <c r="D154" s="15"/>
      <c r="E154" s="135"/>
      <c r="F154" s="135"/>
      <c r="G154" s="135"/>
      <c r="H154" s="15"/>
      <c r="I154" s="135"/>
      <c r="J154" s="135" t="str">
        <f>Wymagania!F145</f>
        <v/>
      </c>
      <c r="K154" s="135"/>
      <c r="L154" s="15"/>
      <c r="M154" s="135"/>
      <c r="N154" s="67" t="str">
        <f>IFERROR(VLOOKUP(J154,Wymagania!$C$85:$I$87,7,0),"")</f>
        <v/>
      </c>
      <c r="O154" s="135"/>
      <c r="P154" s="135"/>
      <c r="Q154" s="135"/>
      <c r="R154" s="135"/>
      <c r="S154" s="135"/>
      <c r="T154" s="135"/>
      <c r="U154" s="135"/>
      <c r="V154" s="135"/>
      <c r="W154" s="19"/>
      <c r="X154" s="30"/>
    </row>
    <row r="155" spans="1:24" ht="15" customHeight="1">
      <c r="A155" s="30"/>
      <c r="B155" s="15"/>
      <c r="C155" s="15"/>
      <c r="D155" s="15"/>
      <c r="E155" s="135"/>
      <c r="F155" s="135"/>
      <c r="G155" s="135"/>
      <c r="H155" s="15"/>
      <c r="I155" s="135"/>
      <c r="J155" s="135" t="str">
        <f>Wymagania!F146</f>
        <v/>
      </c>
      <c r="K155" s="135"/>
      <c r="L155" s="15"/>
      <c r="M155" s="135"/>
      <c r="N155" s="67" t="str">
        <f>IFERROR(VLOOKUP(J155,Wymagania!$C$85:$I$87,7,0),"")</f>
        <v/>
      </c>
      <c r="O155" s="135"/>
      <c r="P155" s="135"/>
      <c r="Q155" s="135"/>
      <c r="R155" s="135"/>
      <c r="S155" s="135"/>
      <c r="T155" s="135"/>
      <c r="U155" s="135"/>
      <c r="V155" s="135"/>
      <c r="W155" s="19"/>
      <c r="X155" s="30"/>
    </row>
    <row r="156" spans="1:24" ht="15" customHeight="1">
      <c r="A156" s="30"/>
      <c r="B156" s="15"/>
      <c r="C156" s="15"/>
      <c r="D156" s="15"/>
      <c r="E156" s="135"/>
      <c r="F156" s="135"/>
      <c r="G156" s="135"/>
      <c r="H156" s="15"/>
      <c r="I156" s="135"/>
      <c r="J156" s="135" t="str">
        <f>Wymagania!F147</f>
        <v/>
      </c>
      <c r="K156" s="135"/>
      <c r="L156" s="15"/>
      <c r="M156" s="135"/>
      <c r="N156" s="67" t="str">
        <f>IFERROR(VLOOKUP(J156,Wymagania!$C$85:$I$87,7,0),"")</f>
        <v/>
      </c>
      <c r="O156" s="135"/>
      <c r="P156" s="135"/>
      <c r="Q156" s="135"/>
      <c r="R156" s="135"/>
      <c r="S156" s="135"/>
      <c r="T156" s="135"/>
      <c r="U156" s="135"/>
      <c r="V156" s="135"/>
      <c r="W156" s="19"/>
      <c r="X156" s="30"/>
    </row>
    <row r="157" spans="1:24" ht="15" customHeight="1">
      <c r="A157" s="30"/>
      <c r="B157" s="15"/>
      <c r="C157" s="15"/>
      <c r="D157" s="15"/>
      <c r="E157" s="135"/>
      <c r="F157" s="135"/>
      <c r="G157" s="135"/>
      <c r="H157" s="15"/>
      <c r="I157" s="135"/>
      <c r="J157" s="135"/>
      <c r="K157" s="135"/>
      <c r="L157" s="15"/>
      <c r="M157" s="135"/>
      <c r="N157" s="135"/>
      <c r="O157" s="135"/>
      <c r="P157" s="135"/>
      <c r="Q157" s="135"/>
      <c r="R157" s="135"/>
      <c r="S157" s="135"/>
      <c r="T157" s="135"/>
      <c r="U157" s="135"/>
      <c r="V157" s="135"/>
      <c r="W157" s="19"/>
      <c r="X157" s="30"/>
    </row>
    <row r="158" spans="1:24" ht="15" customHeight="1">
      <c r="A158" s="30"/>
      <c r="B158" s="15"/>
      <c r="C158" s="15"/>
      <c r="D158" s="15"/>
      <c r="E158" s="208"/>
      <c r="F158" s="208"/>
      <c r="G158" s="208"/>
      <c r="H158" s="147"/>
      <c r="I158" s="208"/>
      <c r="J158" s="208"/>
      <c r="K158" s="208"/>
      <c r="L158" s="208"/>
      <c r="M158" s="208"/>
      <c r="N158" s="208"/>
      <c r="O158" s="208"/>
      <c r="P158" s="208"/>
      <c r="Q158" s="208"/>
      <c r="R158" s="208"/>
      <c r="S158" s="208"/>
      <c r="T158" s="208"/>
      <c r="U158" s="208"/>
      <c r="V158" s="208"/>
      <c r="W158" s="19"/>
      <c r="X158" s="30"/>
    </row>
    <row r="159" spans="1:24" ht="15" customHeight="1">
      <c r="A159" s="30"/>
      <c r="B159" s="15"/>
      <c r="C159" s="15"/>
      <c r="D159" s="15"/>
      <c r="E159" s="135"/>
      <c r="F159" s="135"/>
      <c r="G159" s="135"/>
      <c r="H159" s="15"/>
      <c r="I159" s="135"/>
      <c r="J159" s="135"/>
      <c r="K159" s="135"/>
      <c r="L159" s="135"/>
      <c r="M159" s="135"/>
      <c r="N159" s="135"/>
      <c r="O159" s="135"/>
      <c r="P159" s="135"/>
      <c r="Q159" s="135"/>
      <c r="R159" s="135"/>
      <c r="S159" s="135"/>
      <c r="T159" s="135"/>
      <c r="U159" s="135"/>
      <c r="V159" s="135"/>
      <c r="W159" s="19"/>
      <c r="X159" s="30"/>
    </row>
    <row r="160" spans="1:24" ht="15" customHeight="1">
      <c r="A160" s="30"/>
      <c r="B160" s="15"/>
      <c r="C160" s="15"/>
      <c r="D160" s="15"/>
      <c r="E160" s="135"/>
      <c r="F160" s="135"/>
      <c r="G160" s="135"/>
      <c r="H160" s="15"/>
      <c r="I160" s="135"/>
      <c r="J160" s="135" t="str">
        <f>Wymagania!C143</f>
        <v/>
      </c>
      <c r="K160" s="135"/>
      <c r="L160" s="15"/>
      <c r="M160" s="135"/>
      <c r="N160" s="177" t="str">
        <f>IFERROR(VLOOKUP(J160,Wymagania!$M$85:$S$87,7,0),"")</f>
        <v/>
      </c>
      <c r="O160" s="135"/>
      <c r="P160" s="135"/>
      <c r="Q160" s="135"/>
      <c r="R160" s="135"/>
      <c r="S160" s="135"/>
      <c r="T160" s="135"/>
      <c r="U160" s="135"/>
      <c r="V160" s="135"/>
      <c r="W160" s="19"/>
      <c r="X160" s="30"/>
    </row>
    <row r="161" spans="1:24" ht="15" customHeight="1">
      <c r="A161" s="30"/>
      <c r="B161" s="15"/>
      <c r="C161" s="15"/>
      <c r="D161" s="15"/>
      <c r="E161" s="135"/>
      <c r="F161" s="135"/>
      <c r="G161" s="135"/>
      <c r="H161" s="15"/>
      <c r="I161" s="135"/>
      <c r="J161" s="135" t="str">
        <f>Wymagania!C144</f>
        <v/>
      </c>
      <c r="K161" s="135"/>
      <c r="L161" s="15"/>
      <c r="M161" s="135"/>
      <c r="N161" s="177" t="str">
        <f>IFERROR(VLOOKUP(J161,Wymagania!$M$85:$S$87,7,0),"")</f>
        <v/>
      </c>
      <c r="O161" s="135"/>
      <c r="P161" s="135"/>
      <c r="Q161" s="135"/>
      <c r="R161" s="135"/>
      <c r="S161" s="135"/>
      <c r="T161" s="135"/>
      <c r="U161" s="135"/>
      <c r="V161" s="135"/>
      <c r="W161" s="19"/>
      <c r="X161" s="30"/>
    </row>
    <row r="162" spans="1:24" ht="15" customHeight="1">
      <c r="A162" s="30"/>
      <c r="B162" s="15"/>
      <c r="C162" s="15"/>
      <c r="D162" s="15"/>
      <c r="E162" s="135"/>
      <c r="F162" s="135"/>
      <c r="G162" s="135"/>
      <c r="H162" s="15"/>
      <c r="I162" s="135"/>
      <c r="J162" s="135" t="str">
        <f>Wymagania!C145</f>
        <v/>
      </c>
      <c r="K162" s="135"/>
      <c r="L162" s="15"/>
      <c r="M162" s="135"/>
      <c r="N162" s="177" t="str">
        <f>IFERROR(VLOOKUP(J162,Wymagania!$M$85:$S$87,7,0),"")</f>
        <v/>
      </c>
      <c r="O162" s="135"/>
      <c r="P162" s="135"/>
      <c r="Q162" s="135"/>
      <c r="R162" s="135"/>
      <c r="S162" s="135"/>
      <c r="T162" s="135"/>
      <c r="U162" s="135"/>
      <c r="V162" s="135"/>
      <c r="W162" s="19"/>
      <c r="X162" s="30"/>
    </row>
    <row r="163" spans="1:24" ht="15" customHeight="1">
      <c r="A163" s="30"/>
      <c r="B163" s="15"/>
      <c r="C163" s="15"/>
      <c r="D163" s="15"/>
      <c r="E163" s="135"/>
      <c r="F163" s="135"/>
      <c r="G163" s="135"/>
      <c r="H163" s="15"/>
      <c r="I163" s="135"/>
      <c r="J163" s="135" t="str">
        <f>Wymagania!C146</f>
        <v/>
      </c>
      <c r="K163" s="135"/>
      <c r="L163" s="15"/>
      <c r="M163" s="135"/>
      <c r="N163" s="177" t="str">
        <f>IFERROR(VLOOKUP(J163,Wymagania!$M$85:$S$87,7,0),"")</f>
        <v/>
      </c>
      <c r="O163" s="135"/>
      <c r="P163" s="135"/>
      <c r="Q163" s="135"/>
      <c r="R163" s="135"/>
      <c r="S163" s="135"/>
      <c r="T163" s="135"/>
      <c r="U163" s="135"/>
      <c r="V163" s="135"/>
      <c r="W163" s="19"/>
      <c r="X163" s="30"/>
    </row>
    <row r="164" spans="1:24" ht="15" customHeight="1">
      <c r="A164" s="30"/>
      <c r="B164" s="15"/>
      <c r="C164" s="15"/>
      <c r="D164" s="19"/>
      <c r="E164" s="15"/>
      <c r="F164" s="15"/>
      <c r="G164" s="15"/>
      <c r="H164" s="15"/>
      <c r="I164" s="15"/>
      <c r="J164" s="135" t="str">
        <f>Wymagania!C147</f>
        <v/>
      </c>
      <c r="K164" s="15"/>
      <c r="L164" s="15"/>
      <c r="M164" s="15"/>
      <c r="N164" s="177" t="str">
        <f>IFERROR(VLOOKUP(J164,Wymagania!$M$85:$S$87,7,0),"")</f>
        <v/>
      </c>
      <c r="O164" s="15"/>
      <c r="P164" s="15"/>
      <c r="Q164" s="15"/>
      <c r="R164" s="19"/>
      <c r="S164" s="19"/>
      <c r="T164" s="19"/>
      <c r="U164" s="19"/>
      <c r="V164" s="19"/>
      <c r="W164" s="19"/>
      <c r="X164" s="30"/>
    </row>
    <row r="165" spans="1:24" ht="15" customHeight="1">
      <c r="A165" s="30"/>
      <c r="B165" s="15"/>
      <c r="C165" s="15"/>
      <c r="D165" s="19"/>
      <c r="E165" s="15"/>
      <c r="F165" s="15"/>
      <c r="G165" s="15"/>
      <c r="H165" s="15"/>
      <c r="I165" s="15"/>
      <c r="J165" s="135"/>
      <c r="K165" s="15"/>
      <c r="L165" s="15"/>
      <c r="M165" s="15"/>
      <c r="N165" s="177"/>
      <c r="O165" s="15"/>
      <c r="P165" s="15"/>
      <c r="Q165" s="15"/>
      <c r="R165" s="19"/>
      <c r="S165" s="19"/>
      <c r="T165" s="19"/>
      <c r="U165" s="19"/>
      <c r="V165" s="19"/>
      <c r="W165" s="19"/>
      <c r="X165" s="30"/>
    </row>
    <row r="166" spans="1:24" ht="15" customHeight="1">
      <c r="A166" s="30"/>
      <c r="B166" s="15"/>
      <c r="C166" s="15"/>
      <c r="D166" s="19"/>
      <c r="E166" s="147"/>
      <c r="F166" s="147"/>
      <c r="G166" s="147"/>
      <c r="H166" s="147"/>
      <c r="I166" s="147"/>
      <c r="J166" s="208"/>
      <c r="K166" s="147"/>
      <c r="L166" s="215"/>
      <c r="M166" s="147"/>
      <c r="N166" s="147"/>
      <c r="O166" s="147"/>
      <c r="P166" s="147"/>
      <c r="Q166" s="147"/>
      <c r="R166" s="149"/>
      <c r="S166" s="149"/>
      <c r="T166" s="149"/>
      <c r="U166" s="149"/>
      <c r="V166" s="149"/>
      <c r="W166" s="19"/>
      <c r="X166" s="30"/>
    </row>
    <row r="167" spans="1:24" ht="15" customHeight="1">
      <c r="A167" s="30"/>
      <c r="B167" s="15"/>
      <c r="C167" s="15"/>
      <c r="D167" s="19"/>
      <c r="E167" s="15"/>
      <c r="F167" s="15"/>
      <c r="G167" s="15"/>
      <c r="H167" s="15"/>
      <c r="I167" s="15"/>
      <c r="J167" s="135"/>
      <c r="K167" s="15"/>
      <c r="L167" s="177"/>
      <c r="M167" s="15"/>
      <c r="N167" s="15"/>
      <c r="O167" s="15"/>
      <c r="P167" s="15"/>
      <c r="Q167" s="15"/>
      <c r="R167" s="19"/>
      <c r="S167" s="19"/>
      <c r="T167" s="19"/>
      <c r="U167" s="19"/>
      <c r="V167" s="19"/>
      <c r="W167" s="19"/>
      <c r="X167" s="30"/>
    </row>
    <row r="168" spans="1:24" ht="15" customHeight="1">
      <c r="A168" s="30"/>
      <c r="B168" s="15"/>
      <c r="C168" s="15"/>
      <c r="D168" s="19"/>
      <c r="E168" s="15"/>
      <c r="F168" s="15"/>
      <c r="G168" s="15"/>
      <c r="H168" s="15"/>
      <c r="I168" s="15"/>
      <c r="J168" s="135" t="str">
        <f>Wymagania!I143</f>
        <v>Vitoclima 300-S/HE CNF3036M1</v>
      </c>
      <c r="K168" s="15"/>
      <c r="L168" s="15"/>
      <c r="M168" s="15"/>
      <c r="N168" s="177">
        <f>IFERROR(VLOOKUP(J168,Wymagania!$W$85:$AC$87,7,0),"")</f>
        <v>7634586</v>
      </c>
      <c r="O168" s="15"/>
      <c r="P168" s="15"/>
      <c r="Q168" s="15"/>
      <c r="R168" s="19"/>
      <c r="S168" s="19"/>
      <c r="T168" s="19"/>
      <c r="U168" s="19"/>
      <c r="V168" s="19"/>
      <c r="W168" s="19"/>
      <c r="X168" s="30"/>
    </row>
    <row r="169" spans="1:24" ht="15" customHeight="1">
      <c r="A169" s="30"/>
      <c r="B169" s="15"/>
      <c r="C169" s="15"/>
      <c r="D169" s="19"/>
      <c r="E169" s="15"/>
      <c r="F169" s="15"/>
      <c r="G169" s="15"/>
      <c r="H169" s="15"/>
      <c r="I169" s="15"/>
      <c r="J169" s="135" t="str">
        <f>Wymagania!I144</f>
        <v>Vitoclima 300-S/HE CNF3036M1</v>
      </c>
      <c r="K169" s="15"/>
      <c r="L169" s="15"/>
      <c r="M169" s="15"/>
      <c r="N169" s="177">
        <f>IFERROR(VLOOKUP(J169,Wymagania!$W$85:$AC$87,7,0),"")</f>
        <v>7634586</v>
      </c>
      <c r="O169" s="15"/>
      <c r="P169" s="15"/>
      <c r="Q169" s="15"/>
      <c r="R169" s="19"/>
      <c r="S169" s="19"/>
      <c r="T169" s="19"/>
      <c r="U169" s="19"/>
      <c r="V169" s="19"/>
      <c r="W169" s="19"/>
      <c r="X169" s="30"/>
    </row>
    <row r="170" spans="1:24" ht="15" customHeight="1">
      <c r="A170" s="30"/>
      <c r="B170" s="15"/>
      <c r="C170" s="15"/>
      <c r="D170" s="19"/>
      <c r="E170" s="15"/>
      <c r="F170" s="15"/>
      <c r="G170" s="15"/>
      <c r="H170" s="15"/>
      <c r="I170" s="15"/>
      <c r="J170" s="135" t="str">
        <f>Wymagania!I145</f>
        <v/>
      </c>
      <c r="K170" s="15"/>
      <c r="L170" s="15"/>
      <c r="M170" s="15"/>
      <c r="N170" s="177" t="str">
        <f>IFERROR(VLOOKUP(J170,Wymagania!$W$85:$AC$87,7,0),"")</f>
        <v/>
      </c>
      <c r="O170" s="15"/>
      <c r="P170" s="15"/>
      <c r="Q170" s="15"/>
      <c r="R170" s="19"/>
      <c r="S170" s="19"/>
      <c r="T170" s="19"/>
      <c r="U170" s="19"/>
      <c r="V170" s="19"/>
      <c r="W170" s="19"/>
      <c r="X170" s="30"/>
    </row>
    <row r="171" spans="1:24" ht="15" customHeight="1">
      <c r="A171" s="30"/>
      <c r="B171" s="15"/>
      <c r="C171" s="15"/>
      <c r="D171" s="19"/>
      <c r="E171" s="15"/>
      <c r="F171" s="15"/>
      <c r="G171" s="15"/>
      <c r="H171" s="15"/>
      <c r="I171" s="15"/>
      <c r="J171" s="135" t="str">
        <f>Wymagania!I146</f>
        <v/>
      </c>
      <c r="K171" s="15"/>
      <c r="L171" s="15"/>
      <c r="M171" s="15"/>
      <c r="N171" s="177" t="str">
        <f>IFERROR(VLOOKUP(J171,Wymagania!$W$85:$AC$87,7,0),"")</f>
        <v/>
      </c>
      <c r="O171" s="15"/>
      <c r="P171" s="15"/>
      <c r="Q171" s="15"/>
      <c r="R171" s="19"/>
      <c r="S171" s="19"/>
      <c r="T171" s="19"/>
      <c r="U171" s="19"/>
      <c r="V171" s="19"/>
      <c r="W171" s="19"/>
      <c r="X171" s="30"/>
    </row>
    <row r="172" spans="1:24" ht="15" customHeight="1">
      <c r="A172" s="30"/>
      <c r="B172" s="15"/>
      <c r="C172" s="15"/>
      <c r="D172" s="19"/>
      <c r="E172" s="15"/>
      <c r="F172" s="15"/>
      <c r="G172" s="15"/>
      <c r="H172" s="15"/>
      <c r="I172" s="15"/>
      <c r="J172" s="135" t="str">
        <f>Wymagania!I147</f>
        <v/>
      </c>
      <c r="K172" s="15"/>
      <c r="L172" s="15"/>
      <c r="M172" s="15"/>
      <c r="N172" s="177" t="str">
        <f>IFERROR(VLOOKUP(J172,Wymagania!$W$85:$AC$87,7,0),"")</f>
        <v/>
      </c>
      <c r="O172" s="15"/>
      <c r="P172" s="15"/>
      <c r="Q172" s="15"/>
      <c r="R172" s="19"/>
      <c r="S172" s="19"/>
      <c r="T172" s="19"/>
      <c r="U172" s="19"/>
      <c r="V172" s="19"/>
      <c r="W172" s="19"/>
      <c r="X172" s="30"/>
    </row>
    <row r="173" spans="1:24" ht="15" customHeight="1">
      <c r="A173" s="30"/>
      <c r="B173" s="15"/>
      <c r="C173" s="15"/>
      <c r="D173" s="19"/>
      <c r="E173" s="15"/>
      <c r="F173" s="128"/>
      <c r="G173" s="128"/>
      <c r="H173" s="15"/>
      <c r="I173" s="133"/>
      <c r="J173" s="133"/>
      <c r="K173" s="133"/>
      <c r="L173" s="15"/>
      <c r="M173" s="133"/>
      <c r="N173" s="133"/>
      <c r="O173" s="36"/>
      <c r="P173" s="36"/>
      <c r="Q173" s="36"/>
      <c r="R173" s="19"/>
      <c r="S173" s="19"/>
      <c r="T173" s="19"/>
      <c r="U173" s="19"/>
      <c r="V173" s="19"/>
      <c r="W173" s="19"/>
      <c r="X173" s="30"/>
    </row>
    <row r="174" spans="1:24" ht="15" customHeight="1">
      <c r="A174" s="30"/>
      <c r="B174" s="15"/>
      <c r="C174" s="15"/>
      <c r="D174" s="19"/>
      <c r="E174" s="147"/>
      <c r="F174" s="219"/>
      <c r="G174" s="219"/>
      <c r="H174" s="193"/>
      <c r="I174" s="193"/>
      <c r="J174" s="193"/>
      <c r="K174" s="193"/>
      <c r="L174" s="193"/>
      <c r="M174" s="193"/>
      <c r="N174" s="220"/>
      <c r="O174" s="220"/>
      <c r="P174" s="220"/>
      <c r="Q174" s="220"/>
      <c r="R174" s="149"/>
      <c r="S174" s="149"/>
      <c r="T174" s="149"/>
      <c r="U174" s="149"/>
      <c r="V174" s="149"/>
      <c r="W174" s="19"/>
      <c r="X174" s="30"/>
    </row>
    <row r="175" spans="1:24" ht="15" customHeight="1">
      <c r="A175" s="30"/>
      <c r="B175" s="15"/>
      <c r="C175" s="15"/>
      <c r="D175" s="19"/>
      <c r="E175" s="15"/>
      <c r="F175" s="128"/>
      <c r="G175" s="128"/>
      <c r="H175" s="133"/>
      <c r="I175" s="133"/>
      <c r="J175" s="133"/>
      <c r="K175" s="133"/>
      <c r="L175" s="133"/>
      <c r="M175" s="133"/>
      <c r="N175" s="140"/>
      <c r="O175" s="140"/>
      <c r="P175" s="140"/>
      <c r="Q175" s="140"/>
      <c r="R175" s="19"/>
      <c r="S175" s="19"/>
      <c r="T175" s="19"/>
      <c r="U175" s="19"/>
      <c r="V175" s="19"/>
      <c r="W175" s="19"/>
      <c r="X175" s="30"/>
    </row>
    <row r="176" spans="1:24" ht="15" customHeight="1">
      <c r="A176" s="30"/>
      <c r="B176" s="15"/>
      <c r="C176" s="15"/>
      <c r="D176" s="19"/>
      <c r="E176" s="15"/>
      <c r="F176" s="128"/>
      <c r="G176" s="128"/>
      <c r="H176" s="133"/>
      <c r="I176" s="133"/>
      <c r="J176" s="133"/>
      <c r="K176" s="133"/>
      <c r="L176" s="133"/>
      <c r="M176" s="133"/>
      <c r="N176" s="140"/>
      <c r="O176" s="140"/>
      <c r="P176" s="140"/>
      <c r="Q176" s="140"/>
      <c r="R176" s="19"/>
      <c r="S176" s="19"/>
      <c r="T176" s="19"/>
      <c r="U176" s="19"/>
      <c r="V176" s="19"/>
      <c r="W176" s="19"/>
      <c r="X176" s="30"/>
    </row>
    <row r="177" spans="1:24" ht="15" customHeight="1">
      <c r="A177" s="30"/>
      <c r="B177" s="15"/>
      <c r="C177" s="15"/>
      <c r="D177" s="19"/>
      <c r="E177" s="15"/>
      <c r="F177" s="128"/>
      <c r="G177" s="128"/>
      <c r="H177" s="133"/>
      <c r="I177" s="133"/>
      <c r="J177" s="133"/>
      <c r="K177" s="133"/>
      <c r="L177" s="133"/>
      <c r="M177" s="133"/>
      <c r="N177" s="140"/>
      <c r="O177" s="140"/>
      <c r="P177" s="140"/>
      <c r="Q177" s="140"/>
      <c r="R177" s="19"/>
      <c r="S177" s="19"/>
      <c r="T177" s="19"/>
      <c r="U177" s="19"/>
      <c r="V177" s="19"/>
      <c r="W177" s="19"/>
      <c r="X177" s="30"/>
    </row>
    <row r="178" spans="1:24" ht="15" customHeight="1">
      <c r="A178" s="30"/>
      <c r="B178" s="15"/>
      <c r="C178" s="15"/>
      <c r="D178" s="19"/>
      <c r="E178" s="15"/>
      <c r="F178" s="128"/>
      <c r="G178" s="128"/>
      <c r="H178" s="133"/>
      <c r="I178" s="133"/>
      <c r="J178" s="133"/>
      <c r="K178" s="133"/>
      <c r="L178" s="133"/>
      <c r="M178" s="133"/>
      <c r="N178" s="140"/>
      <c r="O178" s="140"/>
      <c r="P178" s="140"/>
      <c r="Q178" s="140"/>
      <c r="R178" s="19"/>
      <c r="S178" s="19"/>
      <c r="T178" s="19"/>
      <c r="U178" s="19"/>
      <c r="V178" s="19"/>
      <c r="W178" s="19"/>
      <c r="X178" s="30"/>
    </row>
    <row r="179" spans="1:24" ht="15" customHeight="1">
      <c r="A179" s="30"/>
      <c r="B179" s="15"/>
      <c r="C179" s="15"/>
      <c r="D179" s="263" t="s">
        <v>653</v>
      </c>
      <c r="E179" s="263"/>
      <c r="F179" s="263"/>
      <c r="G179" s="263"/>
      <c r="H179" s="263"/>
      <c r="I179" s="209"/>
      <c r="J179" s="210"/>
      <c r="K179" s="211"/>
      <c r="L179" s="211"/>
      <c r="M179" s="209"/>
      <c r="N179" s="209"/>
      <c r="O179" s="211"/>
      <c r="P179" s="211"/>
      <c r="Q179" s="211"/>
      <c r="R179" s="209"/>
      <c r="S179" s="209"/>
      <c r="T179" s="209"/>
      <c r="U179" s="209"/>
      <c r="V179" s="209"/>
      <c r="W179" s="19"/>
      <c r="X179" s="30"/>
    </row>
    <row r="180" spans="1:24" ht="15" customHeight="1">
      <c r="A180" s="30"/>
      <c r="B180" s="15"/>
      <c r="C180" s="15"/>
      <c r="D180" s="263"/>
      <c r="E180" s="263"/>
      <c r="F180" s="263"/>
      <c r="G180" s="263"/>
      <c r="H180" s="263"/>
      <c r="I180" s="209"/>
      <c r="J180" s="210"/>
      <c r="K180" s="211"/>
      <c r="L180" s="211"/>
      <c r="M180" s="209"/>
      <c r="N180" s="209"/>
      <c r="O180" s="211"/>
      <c r="P180" s="211"/>
      <c r="Q180" s="211"/>
      <c r="R180" s="209"/>
      <c r="S180" s="209"/>
      <c r="T180" s="209"/>
      <c r="U180" s="209"/>
      <c r="V180" s="209"/>
      <c r="W180" s="19"/>
      <c r="X180" s="30"/>
    </row>
    <row r="181" spans="1:24" ht="15" customHeight="1">
      <c r="A181" s="30"/>
      <c r="B181" s="15"/>
      <c r="C181" s="15"/>
      <c r="D181" s="268"/>
      <c r="E181" s="268"/>
      <c r="F181" s="268"/>
      <c r="G181" s="268"/>
      <c r="H181" s="268"/>
      <c r="I181" s="268"/>
      <c r="J181" s="268"/>
      <c r="K181" s="268"/>
      <c r="L181" s="268"/>
      <c r="M181" s="268"/>
      <c r="N181" s="268"/>
      <c r="O181" s="268"/>
      <c r="P181" s="268"/>
      <c r="Q181" s="268"/>
      <c r="R181" s="268"/>
      <c r="S181" s="268"/>
      <c r="T181" s="268"/>
      <c r="U181" s="268"/>
      <c r="V181" s="268"/>
      <c r="W181" s="19"/>
      <c r="X181" s="30"/>
    </row>
    <row r="182" spans="1:24" ht="15" customHeight="1">
      <c r="A182" s="30"/>
      <c r="B182" s="15"/>
      <c r="C182" s="15"/>
      <c r="D182" s="269"/>
      <c r="E182" s="269"/>
      <c r="F182" s="269"/>
      <c r="G182" s="269"/>
      <c r="H182" s="269"/>
      <c r="I182" s="269"/>
      <c r="J182" s="269"/>
      <c r="K182" s="269"/>
      <c r="L182" s="269"/>
      <c r="M182" s="269"/>
      <c r="N182" s="269"/>
      <c r="O182" s="269"/>
      <c r="P182" s="269"/>
      <c r="Q182" s="269"/>
      <c r="R182" s="269"/>
      <c r="S182" s="269"/>
      <c r="T182" s="269"/>
      <c r="U182" s="269"/>
      <c r="V182" s="269"/>
      <c r="W182" s="19"/>
      <c r="X182" s="30"/>
    </row>
    <row r="183" spans="1:24" ht="15" customHeight="1">
      <c r="A183" s="30"/>
      <c r="B183" s="15"/>
      <c r="C183" s="15"/>
      <c r="D183" s="270"/>
      <c r="E183" s="270"/>
      <c r="F183" s="270"/>
      <c r="G183" s="270"/>
      <c r="H183" s="270"/>
      <c r="I183" s="270"/>
      <c r="J183" s="270"/>
      <c r="K183" s="270"/>
      <c r="L183" s="270"/>
      <c r="M183" s="270"/>
      <c r="N183" s="270"/>
      <c r="O183" s="270"/>
      <c r="P183" s="270"/>
      <c r="Q183" s="270"/>
      <c r="R183" s="270"/>
      <c r="S183" s="270"/>
      <c r="T183" s="270"/>
      <c r="U183" s="270"/>
      <c r="V183" s="270"/>
      <c r="W183" s="19"/>
      <c r="X183" s="30"/>
    </row>
    <row r="184" spans="1:24" ht="15" customHeight="1">
      <c r="A184" s="30"/>
      <c r="B184" s="15"/>
      <c r="C184" s="15"/>
      <c r="D184" s="269"/>
      <c r="E184" s="269"/>
      <c r="F184" s="269"/>
      <c r="G184" s="269"/>
      <c r="H184" s="269"/>
      <c r="I184" s="269"/>
      <c r="J184" s="269"/>
      <c r="K184" s="269"/>
      <c r="L184" s="269"/>
      <c r="M184" s="269"/>
      <c r="N184" s="269"/>
      <c r="O184" s="269"/>
      <c r="P184" s="269"/>
      <c r="Q184" s="269"/>
      <c r="R184" s="269"/>
      <c r="S184" s="269"/>
      <c r="T184" s="269"/>
      <c r="U184" s="269"/>
      <c r="V184" s="269"/>
      <c r="W184" s="19"/>
      <c r="X184" s="30"/>
    </row>
    <row r="185" spans="1:24" ht="15" customHeight="1">
      <c r="A185" s="30"/>
      <c r="B185" s="15"/>
      <c r="C185" s="15"/>
      <c r="D185" s="270"/>
      <c r="E185" s="270"/>
      <c r="F185" s="270"/>
      <c r="G185" s="270"/>
      <c r="H185" s="270"/>
      <c r="I185" s="270"/>
      <c r="J185" s="270"/>
      <c r="K185" s="270"/>
      <c r="L185" s="270"/>
      <c r="M185" s="270"/>
      <c r="N185" s="270"/>
      <c r="O185" s="270"/>
      <c r="P185" s="270"/>
      <c r="Q185" s="270"/>
      <c r="R185" s="270"/>
      <c r="S185" s="270"/>
      <c r="T185" s="270"/>
      <c r="U185" s="270"/>
      <c r="V185" s="270"/>
      <c r="W185" s="19"/>
      <c r="X185" s="30"/>
    </row>
    <row r="186" spans="1:24" ht="15" customHeight="1">
      <c r="A186" s="30"/>
      <c r="B186" s="15"/>
      <c r="C186" s="15"/>
      <c r="D186" s="269"/>
      <c r="E186" s="269"/>
      <c r="F186" s="269"/>
      <c r="G186" s="269"/>
      <c r="H186" s="269"/>
      <c r="I186" s="269"/>
      <c r="J186" s="269"/>
      <c r="K186" s="269"/>
      <c r="L186" s="269"/>
      <c r="M186" s="269"/>
      <c r="N186" s="269"/>
      <c r="O186" s="269"/>
      <c r="P186" s="269"/>
      <c r="Q186" s="269"/>
      <c r="R186" s="269"/>
      <c r="S186" s="269"/>
      <c r="T186" s="269"/>
      <c r="U186" s="269"/>
      <c r="V186" s="269"/>
      <c r="W186" s="19"/>
      <c r="X186" s="30"/>
    </row>
    <row r="187" spans="1:24" ht="15" customHeight="1">
      <c r="A187" s="30"/>
      <c r="B187" s="15"/>
      <c r="C187" s="15"/>
      <c r="D187" s="19"/>
      <c r="E187" s="15"/>
      <c r="F187" s="128"/>
      <c r="G187" s="128"/>
      <c r="H187" s="133"/>
      <c r="I187" s="133"/>
      <c r="J187" s="133"/>
      <c r="K187" s="133"/>
      <c r="L187" s="133"/>
      <c r="M187" s="133"/>
      <c r="N187" s="140"/>
      <c r="O187" s="140"/>
      <c r="P187" s="140"/>
      <c r="Q187" s="140"/>
      <c r="R187" s="19"/>
      <c r="S187" s="19"/>
      <c r="T187" s="19"/>
      <c r="U187" s="19"/>
      <c r="V187" s="19"/>
      <c r="W187" s="19"/>
      <c r="X187" s="30"/>
    </row>
    <row r="188" spans="1:24" ht="15" customHeight="1">
      <c r="A188" s="30"/>
      <c r="B188" s="15"/>
      <c r="C188" s="15"/>
      <c r="D188" s="19"/>
      <c r="E188" s="15"/>
      <c r="F188" s="128"/>
      <c r="G188" s="128"/>
      <c r="H188" s="133"/>
      <c r="I188" s="133"/>
      <c r="J188" s="133"/>
      <c r="K188" s="133"/>
      <c r="L188" s="133"/>
      <c r="M188" s="133"/>
      <c r="N188" s="140"/>
      <c r="O188" s="140"/>
      <c r="P188" s="140"/>
      <c r="Q188" s="140"/>
      <c r="R188" s="19"/>
      <c r="S188" s="19"/>
      <c r="T188" s="19"/>
      <c r="U188" s="19"/>
      <c r="V188" s="19"/>
      <c r="W188" s="19"/>
      <c r="X188" s="30"/>
    </row>
    <row r="189" spans="1:24" ht="16.2" customHeight="1">
      <c r="A189" s="30"/>
      <c r="B189" s="15"/>
      <c r="C189" s="15"/>
      <c r="D189" s="19"/>
      <c r="E189" s="15"/>
      <c r="F189" s="15"/>
      <c r="G189" s="15"/>
      <c r="H189" s="15"/>
      <c r="I189" s="36"/>
      <c r="J189" s="36"/>
      <c r="K189" s="36"/>
      <c r="L189" s="36"/>
      <c r="M189" s="36"/>
      <c r="N189" s="15"/>
      <c r="O189" s="15"/>
      <c r="P189" s="15"/>
      <c r="Q189" s="131"/>
      <c r="R189" s="19"/>
      <c r="S189" s="19"/>
      <c r="T189" s="15"/>
      <c r="U189" s="15"/>
      <c r="V189" s="15"/>
      <c r="W189" s="19"/>
      <c r="X189" s="30"/>
    </row>
    <row r="190" spans="1:24" ht="15" customHeight="1">
      <c r="A190" s="30"/>
      <c r="B190" s="15"/>
      <c r="C190" s="15"/>
      <c r="D190" s="254" t="s">
        <v>562</v>
      </c>
      <c r="E190" s="254"/>
      <c r="F190" s="254"/>
      <c r="G190" s="254"/>
      <c r="H190" s="254"/>
      <c r="I190" s="254"/>
      <c r="J190" s="254"/>
      <c r="K190" s="254"/>
      <c r="L190" s="254"/>
      <c r="M190" s="254"/>
      <c r="N190" s="254"/>
      <c r="O190" s="254"/>
      <c r="P190" s="254"/>
      <c r="Q190" s="254"/>
      <c r="R190" s="254"/>
      <c r="S190" s="254"/>
      <c r="T190" s="254"/>
      <c r="U190" s="254"/>
      <c r="V190" s="15"/>
      <c r="W190" s="19"/>
      <c r="X190" s="30"/>
    </row>
    <row r="191" spans="1:24" ht="15" customHeight="1">
      <c r="A191" s="30"/>
      <c r="B191" s="15"/>
      <c r="C191" s="15"/>
      <c r="D191" s="254"/>
      <c r="E191" s="254"/>
      <c r="F191" s="254"/>
      <c r="G191" s="254"/>
      <c r="H191" s="254"/>
      <c r="I191" s="254"/>
      <c r="J191" s="254"/>
      <c r="K191" s="254"/>
      <c r="L191" s="254"/>
      <c r="M191" s="254"/>
      <c r="N191" s="254"/>
      <c r="O191" s="254"/>
      <c r="P191" s="254"/>
      <c r="Q191" s="254"/>
      <c r="R191" s="254"/>
      <c r="S191" s="254"/>
      <c r="T191" s="254"/>
      <c r="U191" s="254"/>
      <c r="V191" s="217" t="str">
        <f>"Autor: "&amp;'Pom1'!AA189</f>
        <v>Autor: PanD, 2025</v>
      </c>
      <c r="W191" s="194"/>
      <c r="X191" s="30"/>
    </row>
    <row r="192" spans="1:24" ht="15" customHeight="1">
      <c r="A192" s="30"/>
      <c r="B192" s="15"/>
      <c r="C192" s="15"/>
      <c r="D192" s="218"/>
      <c r="E192" s="218"/>
      <c r="F192" s="218"/>
      <c r="G192" s="218"/>
      <c r="H192" s="218"/>
      <c r="I192" s="218"/>
      <c r="J192" s="218"/>
      <c r="K192" s="218"/>
      <c r="L192" s="218"/>
      <c r="M192" s="218"/>
      <c r="N192" s="218"/>
      <c r="O192" s="218"/>
      <c r="P192" s="218"/>
      <c r="Q192" s="218"/>
      <c r="R192" s="218"/>
      <c r="S192" s="218"/>
      <c r="T192" s="218"/>
      <c r="U192" s="194"/>
      <c r="V192" s="194"/>
      <c r="W192" s="194"/>
      <c r="X192" s="30"/>
    </row>
    <row r="193" spans="1:26" ht="6"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123"/>
      <c r="Z193" s="123"/>
    </row>
    <row r="194" spans="1:26">
      <c r="A194" s="15"/>
      <c r="B194" s="15"/>
      <c r="C194" s="15"/>
      <c r="D194" s="15"/>
      <c r="E194" s="15"/>
      <c r="F194" s="15"/>
      <c r="G194" s="15"/>
      <c r="H194" s="15"/>
      <c r="I194" s="15"/>
      <c r="J194" s="15"/>
      <c r="K194" s="15"/>
      <c r="L194" s="15"/>
      <c r="M194" s="15"/>
      <c r="N194" s="15"/>
      <c r="O194" s="15"/>
      <c r="P194" s="15"/>
      <c r="Q194" s="15"/>
      <c r="R194" s="15"/>
      <c r="S194" s="15"/>
      <c r="T194" s="15"/>
      <c r="U194" s="15"/>
      <c r="V194" s="15"/>
      <c r="Y194" s="123"/>
      <c r="Z194" s="123"/>
    </row>
    <row r="195" spans="1:26">
      <c r="A195" s="15"/>
      <c r="B195" s="15"/>
      <c r="C195" s="15"/>
      <c r="D195" s="15"/>
      <c r="E195" s="15"/>
      <c r="F195" s="15"/>
      <c r="G195" s="15"/>
      <c r="H195" s="15"/>
      <c r="I195" s="15"/>
      <c r="J195" s="15"/>
      <c r="K195" s="15"/>
      <c r="L195" s="15"/>
      <c r="M195" s="15"/>
      <c r="N195" s="15"/>
      <c r="O195" s="15"/>
      <c r="P195" s="15"/>
      <c r="Q195" s="15"/>
      <c r="R195" s="15"/>
      <c r="S195" s="15"/>
      <c r="T195" s="15"/>
      <c r="U195" s="15"/>
      <c r="V195" s="15"/>
      <c r="Y195" s="195"/>
      <c r="Z195" s="196"/>
    </row>
    <row r="196" spans="1:26">
      <c r="A196" s="15"/>
      <c r="B196" s="15"/>
      <c r="C196" s="15"/>
      <c r="D196" s="15"/>
      <c r="E196" s="15"/>
      <c r="F196" s="15"/>
      <c r="G196" s="15"/>
      <c r="H196" s="15"/>
      <c r="I196" s="15"/>
      <c r="J196" s="15"/>
      <c r="K196" s="15"/>
      <c r="L196" s="15"/>
      <c r="M196" s="15"/>
      <c r="N196" s="15"/>
      <c r="O196" s="15"/>
      <c r="P196" s="15"/>
      <c r="Q196" s="15"/>
      <c r="R196" s="15"/>
      <c r="S196" s="15"/>
      <c r="T196" s="15"/>
      <c r="U196" s="15"/>
      <c r="V196" s="15"/>
    </row>
    <row r="197" spans="1:26">
      <c r="A197" s="15"/>
      <c r="B197" s="15"/>
      <c r="C197" s="15"/>
      <c r="D197" s="15"/>
      <c r="E197" s="15"/>
      <c r="F197" s="15"/>
      <c r="G197" s="15"/>
      <c r="H197" s="15"/>
      <c r="I197" s="15"/>
      <c r="J197" s="15"/>
      <c r="K197" s="15"/>
      <c r="L197" s="15"/>
      <c r="M197" s="15"/>
      <c r="N197" s="15"/>
      <c r="O197" s="15"/>
      <c r="P197" s="15"/>
      <c r="Q197" s="15"/>
      <c r="R197" s="15"/>
      <c r="S197" s="15"/>
      <c r="T197" s="15"/>
      <c r="U197" s="15"/>
      <c r="V197" s="15"/>
    </row>
    <row r="198" spans="1:26">
      <c r="A198" s="15"/>
      <c r="B198" s="15"/>
      <c r="C198" s="15"/>
      <c r="D198" s="15"/>
      <c r="E198" s="15"/>
      <c r="F198" s="15"/>
      <c r="G198" s="15"/>
      <c r="H198" s="15"/>
      <c r="I198" s="15"/>
      <c r="J198" s="15"/>
      <c r="K198" s="15"/>
      <c r="L198" s="15"/>
      <c r="M198" s="15"/>
      <c r="N198" s="15"/>
      <c r="O198" s="15"/>
      <c r="P198" s="15"/>
      <c r="Q198" s="15"/>
      <c r="R198" s="15"/>
      <c r="S198" s="15"/>
      <c r="T198" s="15"/>
      <c r="U198" s="15"/>
      <c r="V198" s="15"/>
    </row>
    <row r="199" spans="1:26">
      <c r="A199" s="15"/>
      <c r="B199" s="15"/>
      <c r="C199" s="15"/>
      <c r="D199" s="15"/>
      <c r="E199" s="15"/>
      <c r="F199" s="15"/>
      <c r="G199" s="15"/>
      <c r="H199" s="15"/>
      <c r="I199" s="15"/>
      <c r="J199" s="15"/>
      <c r="K199" s="15"/>
      <c r="L199" s="15"/>
      <c r="M199" s="15"/>
      <c r="N199" s="15"/>
      <c r="O199" s="15"/>
      <c r="P199" s="15"/>
      <c r="Q199" s="15"/>
      <c r="R199" s="15"/>
      <c r="S199" s="15"/>
      <c r="T199" s="15"/>
      <c r="U199" s="15"/>
      <c r="V199" s="15"/>
    </row>
    <row r="200" spans="1:26">
      <c r="A200" s="15"/>
      <c r="B200" s="15"/>
      <c r="C200" s="15"/>
      <c r="D200" s="15"/>
      <c r="E200" s="15"/>
      <c r="F200" s="15"/>
      <c r="G200" s="15"/>
      <c r="H200" s="15"/>
      <c r="I200" s="15"/>
      <c r="J200" s="15"/>
      <c r="K200" s="15"/>
      <c r="L200" s="15"/>
      <c r="M200" s="15"/>
      <c r="N200" s="15"/>
      <c r="O200" s="15"/>
      <c r="P200" s="15"/>
      <c r="Q200" s="15"/>
      <c r="R200" s="15"/>
      <c r="S200" s="15"/>
      <c r="T200" s="15"/>
      <c r="U200" s="15"/>
      <c r="V200" s="15"/>
    </row>
    <row r="201" spans="1:26">
      <c r="A201" s="15"/>
      <c r="B201" s="15"/>
      <c r="C201" s="15"/>
      <c r="D201" s="15"/>
      <c r="E201" s="15"/>
      <c r="F201" s="15"/>
      <c r="G201" s="15"/>
      <c r="H201" s="15"/>
      <c r="I201" s="15"/>
      <c r="J201" s="15"/>
      <c r="K201" s="15"/>
      <c r="L201" s="15"/>
      <c r="M201" s="15"/>
      <c r="N201" s="15"/>
      <c r="O201" s="15"/>
      <c r="P201" s="15"/>
      <c r="Q201" s="15"/>
      <c r="R201" s="15"/>
      <c r="S201" s="15"/>
      <c r="T201" s="15"/>
      <c r="U201" s="15"/>
      <c r="V201" s="15"/>
    </row>
    <row r="202" spans="1:26">
      <c r="A202" s="15"/>
      <c r="B202" s="15"/>
      <c r="C202" s="15"/>
      <c r="D202" s="15"/>
      <c r="E202" s="15"/>
      <c r="F202" s="15"/>
      <c r="G202" s="15"/>
      <c r="H202" s="15"/>
      <c r="I202" s="15"/>
      <c r="J202" s="15"/>
      <c r="K202" s="15"/>
      <c r="L202" s="15"/>
      <c r="M202" s="15"/>
      <c r="N202" s="15"/>
      <c r="O202" s="15"/>
      <c r="P202" s="15"/>
      <c r="Q202" s="15"/>
      <c r="R202" s="15"/>
      <c r="S202" s="15"/>
      <c r="T202" s="15"/>
      <c r="U202" s="15"/>
      <c r="V202" s="15"/>
    </row>
    <row r="203" spans="1:26">
      <c r="A203" s="15"/>
      <c r="B203" s="15"/>
      <c r="C203" s="15"/>
      <c r="D203" s="15"/>
      <c r="E203" s="15"/>
      <c r="F203" s="15"/>
      <c r="G203" s="15"/>
      <c r="H203" s="15"/>
      <c r="I203" s="15"/>
      <c r="J203" s="15"/>
      <c r="K203" s="15"/>
      <c r="L203" s="15"/>
      <c r="M203" s="15"/>
      <c r="N203" s="15"/>
      <c r="O203" s="15"/>
      <c r="P203" s="15"/>
      <c r="Q203" s="15"/>
      <c r="R203" s="15"/>
      <c r="S203" s="15"/>
      <c r="T203" s="15"/>
      <c r="U203" s="15"/>
      <c r="V203" s="15"/>
    </row>
    <row r="204" spans="1:26">
      <c r="A204" s="15"/>
      <c r="B204" s="15"/>
      <c r="C204" s="15"/>
      <c r="D204" s="15"/>
      <c r="E204" s="15"/>
      <c r="F204" s="15"/>
      <c r="G204" s="15"/>
      <c r="H204" s="15"/>
      <c r="I204" s="15"/>
      <c r="J204" s="15"/>
      <c r="K204" s="15"/>
      <c r="L204" s="15"/>
      <c r="M204" s="15"/>
      <c r="N204" s="15"/>
      <c r="O204" s="15"/>
      <c r="P204" s="15"/>
      <c r="Q204" s="15"/>
      <c r="R204" s="15"/>
      <c r="S204" s="15"/>
      <c r="T204" s="15"/>
      <c r="U204" s="15"/>
      <c r="V204" s="15"/>
    </row>
    <row r="205" spans="1:26">
      <c r="A205" s="15"/>
      <c r="B205" s="15"/>
      <c r="C205" s="15"/>
      <c r="D205" s="15"/>
      <c r="E205" s="15"/>
      <c r="F205" s="15"/>
      <c r="G205" s="15"/>
      <c r="H205" s="15"/>
      <c r="I205" s="15"/>
      <c r="J205" s="15"/>
      <c r="K205" s="15"/>
      <c r="L205" s="15"/>
      <c r="M205" s="15"/>
      <c r="N205" s="15"/>
      <c r="O205" s="15"/>
      <c r="P205" s="15"/>
      <c r="Q205" s="15"/>
      <c r="R205" s="15"/>
      <c r="S205" s="15"/>
      <c r="T205" s="15"/>
      <c r="U205" s="15"/>
      <c r="V205" s="15"/>
    </row>
    <row r="206" spans="1:26">
      <c r="A206" s="15"/>
      <c r="B206" s="15"/>
      <c r="C206" s="15"/>
      <c r="D206" s="15"/>
      <c r="E206" s="15"/>
      <c r="F206" s="15"/>
      <c r="G206" s="15"/>
      <c r="H206" s="15"/>
      <c r="I206" s="15"/>
      <c r="J206" s="15"/>
      <c r="K206" s="15"/>
      <c r="L206" s="15"/>
      <c r="M206" s="15"/>
      <c r="N206" s="15"/>
      <c r="O206" s="15"/>
      <c r="P206" s="15"/>
      <c r="Q206" s="15"/>
      <c r="R206" s="15"/>
      <c r="S206" s="15"/>
      <c r="T206" s="15"/>
      <c r="U206" s="15"/>
      <c r="V206" s="15"/>
    </row>
    <row r="207" spans="1:26">
      <c r="A207" s="15"/>
      <c r="B207" s="15"/>
      <c r="C207" s="15"/>
      <c r="D207" s="15"/>
      <c r="E207" s="15"/>
      <c r="F207" s="15"/>
      <c r="G207" s="15"/>
      <c r="H207" s="15"/>
      <c r="I207" s="15"/>
      <c r="J207" s="15"/>
      <c r="K207" s="15"/>
      <c r="L207" s="15"/>
      <c r="M207" s="15"/>
      <c r="N207" s="15"/>
      <c r="O207" s="15"/>
      <c r="P207" s="15"/>
      <c r="Q207" s="15"/>
      <c r="R207" s="15"/>
      <c r="S207" s="15"/>
      <c r="T207" s="15"/>
      <c r="U207" s="15"/>
      <c r="V207" s="15"/>
    </row>
    <row r="208" spans="1:26">
      <c r="A208" s="15"/>
      <c r="B208" s="15"/>
      <c r="C208" s="15"/>
      <c r="D208" s="15"/>
      <c r="E208" s="15"/>
      <c r="F208" s="15"/>
      <c r="G208" s="15"/>
      <c r="H208" s="15"/>
      <c r="I208" s="15"/>
      <c r="J208" s="15"/>
      <c r="K208" s="15"/>
      <c r="L208" s="15"/>
      <c r="M208" s="15"/>
      <c r="N208" s="15"/>
      <c r="O208" s="15"/>
      <c r="P208" s="15"/>
      <c r="Q208" s="15"/>
      <c r="R208" s="15"/>
      <c r="S208" s="15"/>
      <c r="T208" s="15"/>
      <c r="U208" s="15"/>
      <c r="V208" s="15"/>
    </row>
    <row r="209" spans="1:22">
      <c r="A209" s="15"/>
      <c r="B209" s="15"/>
      <c r="C209" s="15"/>
      <c r="D209" s="15"/>
      <c r="E209" s="15"/>
      <c r="F209" s="15"/>
      <c r="G209" s="15"/>
      <c r="H209" s="15"/>
      <c r="I209" s="15"/>
      <c r="J209" s="15"/>
      <c r="K209" s="15"/>
      <c r="L209" s="15"/>
      <c r="M209" s="15"/>
      <c r="N209" s="15"/>
      <c r="O209" s="15"/>
      <c r="P209" s="15"/>
      <c r="Q209" s="15"/>
      <c r="R209" s="15"/>
      <c r="S209" s="15"/>
      <c r="T209" s="15"/>
      <c r="U209" s="15"/>
      <c r="V209" s="15"/>
    </row>
    <row r="210" spans="1:22">
      <c r="A210" s="15"/>
      <c r="B210" s="15"/>
      <c r="C210" s="15"/>
      <c r="D210" s="15"/>
      <c r="E210" s="15"/>
      <c r="F210" s="15"/>
      <c r="G210" s="15"/>
      <c r="H210" s="15"/>
      <c r="I210" s="15"/>
      <c r="J210" s="15"/>
      <c r="K210" s="15"/>
      <c r="L210" s="15"/>
      <c r="M210" s="15"/>
      <c r="N210" s="15"/>
      <c r="O210" s="15"/>
      <c r="P210" s="15"/>
      <c r="Q210" s="15"/>
      <c r="R210" s="15"/>
      <c r="S210" s="15"/>
      <c r="T210" s="15"/>
      <c r="U210" s="15"/>
      <c r="V210" s="15"/>
    </row>
    <row r="211" spans="1:22">
      <c r="A211" s="15"/>
      <c r="B211" s="15"/>
      <c r="C211" s="15"/>
      <c r="D211" s="15"/>
      <c r="E211" s="15"/>
      <c r="F211" s="15"/>
      <c r="G211" s="15"/>
      <c r="H211" s="15"/>
      <c r="I211" s="15"/>
      <c r="J211" s="15"/>
      <c r="K211" s="15"/>
      <c r="L211" s="15"/>
      <c r="M211" s="15"/>
      <c r="N211" s="15"/>
      <c r="O211" s="15"/>
      <c r="P211" s="15"/>
      <c r="Q211" s="15"/>
      <c r="R211" s="15"/>
      <c r="S211" s="15"/>
      <c r="T211" s="15"/>
      <c r="U211" s="15"/>
      <c r="V211" s="15"/>
    </row>
    <row r="212" spans="1:22">
      <c r="A212" s="15"/>
      <c r="B212" s="15"/>
      <c r="C212" s="15"/>
      <c r="D212" s="15"/>
      <c r="E212" s="15"/>
      <c r="F212" s="15"/>
      <c r="G212" s="15"/>
      <c r="H212" s="15"/>
      <c r="I212" s="15"/>
      <c r="J212" s="15"/>
      <c r="K212" s="15"/>
      <c r="L212" s="15"/>
      <c r="M212" s="15"/>
      <c r="N212" s="15"/>
      <c r="O212" s="15"/>
      <c r="P212" s="15"/>
      <c r="Q212" s="15"/>
      <c r="R212" s="15"/>
      <c r="S212" s="15"/>
      <c r="T212" s="15"/>
      <c r="U212" s="15"/>
      <c r="V212" s="15"/>
    </row>
    <row r="213" spans="1:22">
      <c r="A213" s="15"/>
      <c r="B213" s="15"/>
      <c r="C213" s="15"/>
      <c r="D213" s="15"/>
      <c r="E213" s="15"/>
      <c r="F213" s="15"/>
      <c r="G213" s="15"/>
      <c r="H213" s="15"/>
      <c r="I213" s="15"/>
      <c r="J213" s="15"/>
      <c r="K213" s="15"/>
      <c r="L213" s="15"/>
      <c r="M213" s="15"/>
      <c r="N213" s="15"/>
      <c r="O213" s="15"/>
      <c r="P213" s="15"/>
      <c r="Q213" s="15"/>
      <c r="R213" s="15"/>
      <c r="S213" s="15"/>
      <c r="T213" s="15"/>
      <c r="U213" s="15"/>
      <c r="V213" s="15"/>
    </row>
    <row r="214" spans="1:22">
      <c r="A214" s="15"/>
      <c r="B214" s="15"/>
      <c r="C214" s="15"/>
      <c r="D214" s="15"/>
      <c r="E214" s="15"/>
      <c r="F214" s="15"/>
      <c r="G214" s="15"/>
      <c r="H214" s="15"/>
      <c r="I214" s="15"/>
      <c r="J214" s="15"/>
      <c r="K214" s="15"/>
      <c r="L214" s="15"/>
      <c r="M214" s="15"/>
      <c r="N214" s="15"/>
      <c r="O214" s="15"/>
      <c r="P214" s="15"/>
      <c r="Q214" s="15"/>
      <c r="R214" s="15"/>
      <c r="S214" s="15"/>
      <c r="T214" s="15"/>
      <c r="U214" s="15"/>
      <c r="V214" s="15"/>
    </row>
    <row r="215" spans="1:22">
      <c r="A215" s="15"/>
      <c r="B215" s="15"/>
      <c r="C215" s="15"/>
      <c r="D215" s="15"/>
      <c r="E215" s="15"/>
      <c r="F215" s="15"/>
      <c r="G215" s="15"/>
      <c r="H215" s="15"/>
      <c r="I215" s="15"/>
      <c r="J215" s="15"/>
      <c r="K215" s="15"/>
      <c r="L215" s="15"/>
      <c r="M215" s="15"/>
      <c r="N215" s="15"/>
      <c r="O215" s="15"/>
      <c r="P215" s="15"/>
      <c r="Q215" s="15"/>
      <c r="R215" s="15"/>
      <c r="S215" s="15"/>
      <c r="T215" s="15"/>
      <c r="U215" s="15"/>
      <c r="V215" s="15"/>
    </row>
    <row r="216" spans="1:22">
      <c r="A216" s="15"/>
      <c r="B216" s="15"/>
      <c r="C216" s="15"/>
      <c r="D216" s="15"/>
      <c r="E216" s="15"/>
      <c r="F216" s="15"/>
      <c r="G216" s="15"/>
      <c r="H216" s="15"/>
      <c r="I216" s="15"/>
      <c r="J216" s="15"/>
      <c r="K216" s="15"/>
      <c r="L216" s="15"/>
      <c r="M216" s="15"/>
      <c r="N216" s="15"/>
      <c r="O216" s="15"/>
      <c r="P216" s="15"/>
      <c r="Q216" s="15"/>
      <c r="R216" s="15"/>
      <c r="S216" s="15"/>
      <c r="T216" s="15"/>
      <c r="U216" s="15"/>
      <c r="V216" s="15"/>
    </row>
    <row r="217" spans="1:22">
      <c r="A217" s="15"/>
      <c r="B217" s="15"/>
      <c r="C217" s="15"/>
      <c r="D217" s="15"/>
      <c r="E217" s="15"/>
      <c r="F217" s="15"/>
      <c r="G217" s="15"/>
      <c r="H217" s="15"/>
      <c r="I217" s="15"/>
      <c r="J217" s="15"/>
      <c r="K217" s="15"/>
      <c r="L217" s="15"/>
      <c r="M217" s="15"/>
      <c r="N217" s="15"/>
      <c r="O217" s="15"/>
      <c r="P217" s="15"/>
      <c r="Q217" s="15"/>
      <c r="R217" s="15"/>
      <c r="S217" s="15"/>
      <c r="T217" s="15"/>
      <c r="U217" s="15"/>
      <c r="V217" s="15"/>
    </row>
    <row r="218" spans="1:22">
      <c r="A218" s="15"/>
      <c r="B218" s="15"/>
      <c r="C218" s="15"/>
      <c r="D218" s="15"/>
      <c r="E218" s="15"/>
      <c r="F218" s="15"/>
      <c r="G218" s="15"/>
      <c r="H218" s="15"/>
      <c r="I218" s="15"/>
      <c r="J218" s="15"/>
      <c r="K218" s="15"/>
      <c r="L218" s="15"/>
      <c r="M218" s="15"/>
      <c r="N218" s="15"/>
      <c r="O218" s="15"/>
      <c r="P218" s="15"/>
      <c r="Q218" s="15"/>
      <c r="R218" s="15"/>
      <c r="S218" s="15"/>
      <c r="T218" s="15"/>
      <c r="U218" s="15"/>
      <c r="V218" s="15"/>
    </row>
    <row r="219" spans="1:22">
      <c r="A219" s="15"/>
      <c r="B219" s="15"/>
      <c r="C219" s="15"/>
      <c r="D219" s="15"/>
      <c r="E219" s="15"/>
      <c r="F219" s="15"/>
      <c r="G219" s="15"/>
      <c r="H219" s="15"/>
      <c r="I219" s="15"/>
      <c r="J219" s="15"/>
      <c r="K219" s="15"/>
      <c r="L219" s="15"/>
      <c r="M219" s="15"/>
      <c r="N219" s="15"/>
      <c r="O219" s="15"/>
      <c r="P219" s="15"/>
      <c r="Q219" s="15"/>
      <c r="R219" s="15"/>
      <c r="S219" s="15"/>
      <c r="T219" s="15"/>
      <c r="U219" s="15"/>
      <c r="V219" s="15"/>
    </row>
    <row r="220" spans="1:22">
      <c r="A220" s="15"/>
      <c r="B220" s="15"/>
      <c r="C220" s="15"/>
      <c r="D220" s="15"/>
      <c r="E220" s="15"/>
      <c r="F220" s="15"/>
      <c r="G220" s="15"/>
      <c r="H220" s="15"/>
      <c r="I220" s="15"/>
      <c r="J220" s="15"/>
      <c r="K220" s="15"/>
      <c r="L220" s="15"/>
      <c r="M220" s="15"/>
      <c r="N220" s="15"/>
      <c r="O220" s="15"/>
      <c r="P220" s="15"/>
      <c r="Q220" s="15"/>
      <c r="R220" s="15"/>
      <c r="S220" s="15"/>
      <c r="T220" s="15"/>
      <c r="U220" s="15"/>
      <c r="V220" s="15"/>
    </row>
    <row r="221" spans="1:22">
      <c r="A221" s="15"/>
      <c r="B221" s="15"/>
      <c r="C221" s="15"/>
      <c r="D221" s="15"/>
      <c r="E221" s="15"/>
      <c r="F221" s="15"/>
      <c r="G221" s="15"/>
      <c r="H221" s="15"/>
      <c r="I221" s="15"/>
      <c r="J221" s="15"/>
      <c r="K221" s="15"/>
      <c r="L221" s="15"/>
      <c r="M221" s="15"/>
      <c r="N221" s="15"/>
      <c r="O221" s="15"/>
      <c r="P221" s="15"/>
      <c r="Q221" s="15"/>
      <c r="R221" s="15"/>
      <c r="S221" s="15"/>
      <c r="T221" s="15"/>
      <c r="U221" s="15"/>
      <c r="V221" s="15"/>
    </row>
    <row r="222" spans="1:22">
      <c r="A222" s="15"/>
      <c r="B222" s="15"/>
      <c r="C222" s="15"/>
      <c r="D222" s="15"/>
      <c r="E222" s="15"/>
      <c r="F222" s="15"/>
      <c r="G222" s="15"/>
      <c r="H222" s="15"/>
      <c r="I222" s="15"/>
      <c r="J222" s="15"/>
      <c r="K222" s="15"/>
      <c r="L222" s="15"/>
      <c r="M222" s="15"/>
      <c r="N222" s="15"/>
      <c r="O222" s="15"/>
      <c r="P222" s="15"/>
      <c r="Q222" s="15"/>
      <c r="R222" s="15"/>
      <c r="S222" s="15"/>
      <c r="T222" s="15"/>
      <c r="U222" s="15"/>
      <c r="V222" s="15"/>
    </row>
    <row r="223" spans="1:22">
      <c r="A223" s="15"/>
      <c r="B223" s="15"/>
      <c r="C223" s="15"/>
      <c r="D223" s="15"/>
      <c r="E223" s="15"/>
      <c r="F223" s="15"/>
      <c r="G223" s="15"/>
      <c r="H223" s="15"/>
      <c r="I223" s="15"/>
      <c r="J223" s="15"/>
      <c r="K223" s="15"/>
      <c r="L223" s="15"/>
      <c r="M223" s="15"/>
      <c r="N223" s="15"/>
      <c r="O223" s="15"/>
      <c r="P223" s="15"/>
      <c r="Q223" s="15"/>
      <c r="R223" s="15"/>
      <c r="S223" s="15"/>
      <c r="T223" s="15"/>
      <c r="U223" s="15"/>
      <c r="V223" s="15"/>
    </row>
    <row r="224" spans="1:22">
      <c r="A224" s="15"/>
      <c r="B224" s="15"/>
      <c r="C224" s="15"/>
      <c r="D224" s="15"/>
      <c r="E224" s="15"/>
      <c r="F224" s="15"/>
      <c r="G224" s="15"/>
      <c r="H224" s="15"/>
      <c r="I224" s="15"/>
      <c r="J224" s="15"/>
      <c r="K224" s="15"/>
      <c r="L224" s="15"/>
      <c r="M224" s="15"/>
      <c r="N224" s="15"/>
      <c r="O224" s="15"/>
      <c r="P224" s="15"/>
      <c r="Q224" s="15"/>
      <c r="R224" s="15"/>
      <c r="S224" s="15"/>
      <c r="T224" s="15"/>
      <c r="U224" s="15"/>
      <c r="V224" s="15"/>
    </row>
    <row r="225" spans="1:22">
      <c r="A225" s="15"/>
      <c r="B225" s="15"/>
      <c r="C225" s="15"/>
      <c r="D225" s="15"/>
      <c r="E225" s="15"/>
      <c r="F225" s="15"/>
      <c r="G225" s="15"/>
      <c r="H225" s="15"/>
      <c r="I225" s="15"/>
      <c r="J225" s="15"/>
      <c r="K225" s="15"/>
      <c r="L225" s="15"/>
      <c r="M225" s="15"/>
      <c r="N225" s="15"/>
      <c r="O225" s="15"/>
      <c r="P225" s="15"/>
      <c r="Q225" s="15"/>
      <c r="R225" s="15"/>
      <c r="S225" s="15"/>
      <c r="T225" s="15"/>
      <c r="U225" s="15"/>
      <c r="V225" s="15"/>
    </row>
    <row r="226" spans="1:22">
      <c r="A226" s="15"/>
      <c r="B226" s="15"/>
      <c r="C226" s="15"/>
      <c r="D226" s="15"/>
      <c r="E226" s="15"/>
      <c r="F226" s="15"/>
      <c r="G226" s="15"/>
      <c r="H226" s="15"/>
      <c r="I226" s="15"/>
      <c r="J226" s="15"/>
      <c r="K226" s="15"/>
      <c r="L226" s="15"/>
      <c r="M226" s="15"/>
      <c r="N226" s="15"/>
      <c r="O226" s="15"/>
      <c r="P226" s="15"/>
      <c r="Q226" s="15"/>
      <c r="R226" s="15"/>
      <c r="S226" s="15"/>
      <c r="T226" s="15"/>
      <c r="U226" s="15"/>
      <c r="V226" s="15"/>
    </row>
    <row r="227" spans="1:22">
      <c r="A227" s="15"/>
      <c r="B227" s="15"/>
      <c r="C227" s="15"/>
      <c r="D227" s="15"/>
      <c r="E227" s="15"/>
      <c r="F227" s="15"/>
      <c r="G227" s="15"/>
      <c r="H227" s="15"/>
      <c r="I227" s="15"/>
      <c r="J227" s="15"/>
      <c r="K227" s="15"/>
      <c r="L227" s="15"/>
      <c r="M227" s="15"/>
      <c r="N227" s="15"/>
      <c r="O227" s="15"/>
      <c r="P227" s="15"/>
      <c r="Q227" s="15"/>
      <c r="R227" s="15"/>
      <c r="S227" s="15"/>
      <c r="T227" s="15"/>
      <c r="U227" s="15"/>
      <c r="V227" s="15"/>
    </row>
    <row r="228" spans="1:22">
      <c r="A228" s="15"/>
      <c r="B228" s="15"/>
      <c r="C228" s="15"/>
      <c r="D228" s="15"/>
      <c r="E228" s="15"/>
      <c r="F228" s="15"/>
      <c r="G228" s="15"/>
      <c r="H228" s="15"/>
      <c r="I228" s="15"/>
      <c r="J228" s="15"/>
      <c r="K228" s="15"/>
      <c r="L228" s="15"/>
      <c r="M228" s="15"/>
      <c r="N228" s="15"/>
      <c r="O228" s="15"/>
      <c r="P228" s="15"/>
      <c r="Q228" s="15"/>
      <c r="R228" s="15"/>
      <c r="S228" s="15"/>
      <c r="T228" s="15"/>
      <c r="U228" s="15"/>
      <c r="V228" s="15"/>
    </row>
    <row r="229" spans="1:22">
      <c r="A229" s="15"/>
      <c r="B229" s="15"/>
      <c r="C229" s="15"/>
      <c r="D229" s="15"/>
      <c r="E229" s="15"/>
      <c r="F229" s="15"/>
      <c r="G229" s="15"/>
      <c r="H229" s="15"/>
      <c r="I229" s="15"/>
      <c r="J229" s="15"/>
      <c r="K229" s="15"/>
      <c r="L229" s="15"/>
      <c r="M229" s="15"/>
      <c r="N229" s="15"/>
      <c r="O229" s="15"/>
      <c r="P229" s="15"/>
      <c r="Q229" s="15"/>
      <c r="R229" s="15"/>
      <c r="S229" s="15"/>
      <c r="T229" s="15"/>
      <c r="U229" s="15"/>
      <c r="V229" s="15"/>
    </row>
    <row r="230" spans="1:22">
      <c r="A230" s="15"/>
      <c r="B230" s="15"/>
      <c r="C230" s="15"/>
      <c r="D230" s="15"/>
      <c r="E230" s="15"/>
      <c r="F230" s="15"/>
      <c r="G230" s="15"/>
      <c r="H230" s="15"/>
      <c r="I230" s="15"/>
      <c r="J230" s="15"/>
      <c r="K230" s="15"/>
      <c r="L230" s="15"/>
      <c r="M230" s="15"/>
      <c r="N230" s="15"/>
      <c r="O230" s="15"/>
      <c r="P230" s="15"/>
      <c r="Q230" s="15"/>
      <c r="R230" s="15"/>
      <c r="S230" s="15"/>
      <c r="T230" s="15"/>
      <c r="U230" s="15"/>
      <c r="V230" s="15"/>
    </row>
    <row r="231" spans="1:22">
      <c r="A231" s="15"/>
      <c r="B231" s="15"/>
      <c r="C231" s="15"/>
      <c r="D231" s="15"/>
      <c r="E231" s="15"/>
      <c r="F231" s="15"/>
      <c r="G231" s="15"/>
      <c r="H231" s="15"/>
      <c r="I231" s="15"/>
      <c r="J231" s="15"/>
      <c r="K231" s="15"/>
      <c r="L231" s="15"/>
      <c r="M231" s="15"/>
      <c r="N231" s="15"/>
      <c r="O231" s="15"/>
      <c r="P231" s="15"/>
      <c r="Q231" s="15"/>
      <c r="R231" s="15"/>
      <c r="S231" s="15"/>
      <c r="T231" s="15"/>
      <c r="U231" s="15"/>
      <c r="V231" s="15"/>
    </row>
    <row r="232" spans="1:22">
      <c r="A232" s="15"/>
      <c r="B232" s="15"/>
      <c r="C232" s="15"/>
      <c r="D232" s="15"/>
      <c r="E232" s="15"/>
      <c r="F232" s="15"/>
      <c r="G232" s="15"/>
      <c r="H232" s="15"/>
      <c r="I232" s="15"/>
      <c r="J232" s="15"/>
      <c r="K232" s="15"/>
      <c r="L232" s="15"/>
      <c r="M232" s="15"/>
      <c r="N232" s="15"/>
      <c r="O232" s="15"/>
      <c r="P232" s="15"/>
      <c r="Q232" s="15"/>
      <c r="R232" s="15"/>
      <c r="S232" s="15"/>
      <c r="T232" s="15"/>
      <c r="U232" s="15"/>
      <c r="V232" s="15"/>
    </row>
    <row r="233" spans="1:22">
      <c r="A233" s="15"/>
      <c r="B233" s="15"/>
      <c r="C233" s="15"/>
      <c r="D233" s="15"/>
      <c r="E233" s="15"/>
      <c r="F233" s="15"/>
      <c r="G233" s="15"/>
      <c r="H233" s="15"/>
      <c r="I233" s="15"/>
      <c r="J233" s="15"/>
      <c r="K233" s="15"/>
      <c r="L233" s="15"/>
      <c r="M233" s="15"/>
      <c r="N233" s="15"/>
      <c r="O233" s="15"/>
      <c r="P233" s="15"/>
      <c r="Q233" s="15"/>
      <c r="R233" s="15"/>
      <c r="S233" s="15"/>
      <c r="T233" s="15"/>
      <c r="U233" s="15"/>
      <c r="V233" s="15"/>
    </row>
    <row r="234" spans="1:22">
      <c r="A234" s="15"/>
      <c r="B234" s="15"/>
      <c r="C234" s="15"/>
      <c r="D234" s="15"/>
      <c r="E234" s="15"/>
      <c r="F234" s="15"/>
      <c r="G234" s="15"/>
      <c r="H234" s="15"/>
      <c r="I234" s="15"/>
      <c r="J234" s="15"/>
      <c r="K234" s="15"/>
      <c r="L234" s="15"/>
      <c r="M234" s="15"/>
      <c r="N234" s="15"/>
      <c r="O234" s="15"/>
      <c r="P234" s="15"/>
      <c r="Q234" s="15"/>
      <c r="R234" s="15"/>
      <c r="S234" s="15"/>
      <c r="T234" s="15"/>
      <c r="U234" s="15"/>
      <c r="V234" s="15"/>
    </row>
    <row r="235" spans="1:22">
      <c r="A235" s="15"/>
      <c r="B235" s="15"/>
      <c r="C235" s="15"/>
      <c r="D235" s="15"/>
      <c r="E235" s="15"/>
      <c r="F235" s="15"/>
      <c r="G235" s="15"/>
      <c r="H235" s="15"/>
      <c r="I235" s="15"/>
      <c r="J235" s="15"/>
      <c r="K235" s="15"/>
      <c r="L235" s="15"/>
      <c r="M235" s="15"/>
      <c r="N235" s="15"/>
      <c r="O235" s="15"/>
      <c r="P235" s="15"/>
      <c r="Q235" s="15"/>
      <c r="R235" s="15"/>
      <c r="S235" s="15"/>
      <c r="T235" s="15"/>
      <c r="U235" s="15"/>
      <c r="V235" s="15"/>
    </row>
    <row r="236" spans="1:22">
      <c r="A236" s="15"/>
      <c r="B236" s="15"/>
      <c r="C236" s="15"/>
      <c r="D236" s="15"/>
      <c r="E236" s="15"/>
      <c r="F236" s="15"/>
      <c r="G236" s="15"/>
      <c r="H236" s="15"/>
      <c r="I236" s="15"/>
      <c r="J236" s="15"/>
      <c r="K236" s="15"/>
      <c r="L236" s="15"/>
      <c r="M236" s="15"/>
      <c r="N236" s="15"/>
      <c r="O236" s="15"/>
      <c r="P236" s="15"/>
      <c r="Q236" s="15"/>
      <c r="R236" s="15"/>
      <c r="S236" s="15"/>
      <c r="T236" s="15"/>
      <c r="U236" s="15"/>
      <c r="V236" s="15"/>
    </row>
    <row r="237" spans="1:22">
      <c r="A237" s="15"/>
      <c r="B237" s="15"/>
      <c r="C237" s="15"/>
      <c r="D237" s="15"/>
      <c r="E237" s="15"/>
      <c r="F237" s="15"/>
      <c r="G237" s="15"/>
      <c r="H237" s="15"/>
      <c r="I237" s="15"/>
      <c r="J237" s="15"/>
      <c r="K237" s="15"/>
      <c r="L237" s="15"/>
      <c r="M237" s="15"/>
      <c r="N237" s="15"/>
      <c r="O237" s="15"/>
      <c r="P237" s="15"/>
      <c r="Q237" s="15"/>
      <c r="R237" s="15"/>
      <c r="S237" s="15"/>
      <c r="T237" s="15"/>
      <c r="U237" s="15"/>
      <c r="V237" s="15"/>
    </row>
    <row r="238" spans="1:22">
      <c r="A238" s="15"/>
      <c r="B238" s="15"/>
      <c r="C238" s="15"/>
      <c r="D238" s="15"/>
      <c r="E238" s="15"/>
      <c r="F238" s="15"/>
      <c r="G238" s="15"/>
      <c r="H238" s="15"/>
      <c r="I238" s="15"/>
      <c r="J238" s="15"/>
      <c r="K238" s="15"/>
      <c r="L238" s="15"/>
      <c r="M238" s="15"/>
      <c r="N238" s="15"/>
      <c r="O238" s="15"/>
      <c r="P238" s="15"/>
      <c r="Q238" s="15"/>
      <c r="R238" s="15"/>
      <c r="S238" s="15"/>
      <c r="T238" s="15"/>
      <c r="U238" s="15"/>
      <c r="V238" s="15"/>
    </row>
    <row r="239" spans="1:22">
      <c r="A239" s="15"/>
      <c r="B239" s="15"/>
      <c r="C239" s="15"/>
      <c r="D239" s="15"/>
      <c r="E239" s="15"/>
      <c r="F239" s="15"/>
      <c r="G239" s="15"/>
      <c r="H239" s="15"/>
      <c r="I239" s="15"/>
      <c r="J239" s="15"/>
      <c r="K239" s="15"/>
      <c r="L239" s="15"/>
      <c r="M239" s="15"/>
      <c r="N239" s="15"/>
      <c r="O239" s="15"/>
      <c r="P239" s="15"/>
      <c r="Q239" s="15"/>
      <c r="R239" s="15"/>
      <c r="S239" s="15"/>
      <c r="T239" s="15"/>
      <c r="U239" s="15"/>
      <c r="V239" s="15"/>
    </row>
    <row r="240" spans="1:22">
      <c r="A240" s="15"/>
      <c r="B240" s="15"/>
      <c r="C240" s="15"/>
      <c r="D240" s="15"/>
      <c r="E240" s="15"/>
      <c r="F240" s="15"/>
      <c r="G240" s="15"/>
      <c r="H240" s="15"/>
      <c r="I240" s="15"/>
      <c r="J240" s="15"/>
      <c r="K240" s="15"/>
      <c r="L240" s="15"/>
      <c r="M240" s="15"/>
      <c r="N240" s="15"/>
      <c r="O240" s="15"/>
      <c r="P240" s="15"/>
      <c r="Q240" s="15"/>
      <c r="R240" s="15"/>
      <c r="S240" s="15"/>
      <c r="T240" s="15"/>
      <c r="U240" s="15"/>
      <c r="V240" s="15"/>
    </row>
    <row r="241" spans="1:22">
      <c r="A241" s="15"/>
      <c r="B241" s="15"/>
      <c r="C241" s="15"/>
      <c r="D241" s="15"/>
      <c r="E241" s="15"/>
      <c r="F241" s="15"/>
      <c r="G241" s="15"/>
      <c r="H241" s="15"/>
      <c r="I241" s="15"/>
      <c r="J241" s="15"/>
      <c r="K241" s="15"/>
      <c r="L241" s="15"/>
      <c r="M241" s="15"/>
      <c r="N241" s="15"/>
      <c r="O241" s="15"/>
      <c r="P241" s="15"/>
      <c r="Q241" s="15"/>
      <c r="R241" s="15"/>
      <c r="S241" s="15"/>
      <c r="T241" s="15"/>
      <c r="U241" s="15"/>
      <c r="V241" s="15"/>
    </row>
    <row r="242" spans="1:22">
      <c r="A242" s="15"/>
      <c r="B242" s="15"/>
      <c r="C242" s="15"/>
      <c r="D242" s="15"/>
      <c r="E242" s="15"/>
      <c r="F242" s="15"/>
      <c r="G242" s="15"/>
      <c r="H242" s="15"/>
      <c r="I242" s="15"/>
      <c r="J242" s="15"/>
      <c r="K242" s="15"/>
      <c r="L242" s="15"/>
      <c r="M242" s="15"/>
      <c r="N242" s="15"/>
      <c r="O242" s="15"/>
      <c r="P242" s="15"/>
      <c r="Q242" s="15"/>
      <c r="R242" s="15"/>
      <c r="S242" s="15"/>
      <c r="T242" s="15"/>
      <c r="U242" s="15"/>
      <c r="V242" s="15"/>
    </row>
    <row r="243" spans="1:22">
      <c r="A243" s="15"/>
      <c r="B243" s="15"/>
      <c r="C243" s="15"/>
      <c r="D243" s="15"/>
      <c r="E243" s="15"/>
      <c r="F243" s="15"/>
      <c r="G243" s="15"/>
      <c r="H243" s="15"/>
      <c r="I243" s="15"/>
      <c r="J243" s="15"/>
      <c r="K243" s="15"/>
      <c r="L243" s="15"/>
      <c r="M243" s="15"/>
      <c r="N243" s="15"/>
      <c r="O243" s="15"/>
      <c r="P243" s="15"/>
      <c r="Q243" s="15"/>
      <c r="R243" s="15"/>
      <c r="S243" s="15"/>
      <c r="T243" s="15"/>
      <c r="U243" s="15"/>
      <c r="V243" s="15"/>
    </row>
    <row r="244" spans="1:22">
      <c r="A244" s="15"/>
      <c r="B244" s="15"/>
      <c r="C244" s="15"/>
      <c r="D244" s="15"/>
      <c r="E244" s="15"/>
      <c r="F244" s="15"/>
      <c r="G244" s="15"/>
      <c r="H244" s="15"/>
      <c r="I244" s="15"/>
      <c r="J244" s="15"/>
      <c r="K244" s="15"/>
      <c r="L244" s="15"/>
      <c r="M244" s="15"/>
      <c r="N244" s="15"/>
      <c r="O244" s="15"/>
      <c r="P244" s="15"/>
      <c r="Q244" s="15"/>
      <c r="R244" s="15"/>
      <c r="S244" s="15"/>
      <c r="T244" s="15"/>
      <c r="U244" s="15"/>
      <c r="V244" s="15"/>
    </row>
    <row r="245" spans="1:22">
      <c r="A245" s="15"/>
      <c r="B245" s="15"/>
      <c r="C245" s="15"/>
      <c r="D245" s="15"/>
      <c r="E245" s="15"/>
      <c r="F245" s="15"/>
      <c r="G245" s="15"/>
      <c r="H245" s="15"/>
      <c r="I245" s="15"/>
      <c r="J245" s="15"/>
      <c r="K245" s="15"/>
      <c r="L245" s="15"/>
      <c r="M245" s="15"/>
      <c r="N245" s="15"/>
      <c r="O245" s="15"/>
      <c r="P245" s="15"/>
      <c r="Q245" s="15"/>
      <c r="R245" s="15"/>
      <c r="S245" s="15"/>
      <c r="T245" s="15"/>
      <c r="U245" s="15"/>
      <c r="V245" s="15"/>
    </row>
    <row r="246" spans="1:22">
      <c r="A246" s="15"/>
      <c r="B246" s="15"/>
      <c r="C246" s="15"/>
      <c r="D246" s="15"/>
      <c r="E246" s="15"/>
      <c r="F246" s="15"/>
      <c r="G246" s="15"/>
      <c r="H246" s="15"/>
      <c r="I246" s="15"/>
      <c r="J246" s="15"/>
      <c r="K246" s="15"/>
      <c r="L246" s="15"/>
      <c r="M246" s="15"/>
      <c r="N246" s="15"/>
      <c r="O246" s="15"/>
      <c r="P246" s="15"/>
      <c r="Q246" s="15"/>
      <c r="R246" s="15"/>
      <c r="S246" s="15"/>
      <c r="T246" s="15"/>
      <c r="U246" s="15"/>
      <c r="V246" s="15"/>
    </row>
    <row r="247" spans="1:22">
      <c r="A247" s="15"/>
      <c r="B247" s="15"/>
      <c r="C247" s="15"/>
      <c r="D247" s="15"/>
      <c r="E247" s="15"/>
      <c r="F247" s="15"/>
      <c r="G247" s="15"/>
      <c r="H247" s="15"/>
      <c r="I247" s="15"/>
      <c r="J247" s="15"/>
      <c r="K247" s="15"/>
      <c r="L247" s="15"/>
      <c r="M247" s="15"/>
      <c r="N247" s="15"/>
      <c r="O247" s="15"/>
      <c r="P247" s="15"/>
      <c r="Q247" s="15"/>
      <c r="R247" s="15"/>
      <c r="S247" s="15"/>
      <c r="T247" s="15"/>
      <c r="U247" s="15"/>
      <c r="V247" s="15"/>
    </row>
    <row r="248" spans="1:22">
      <c r="A248" s="15"/>
      <c r="B248" s="15"/>
      <c r="C248" s="15"/>
      <c r="D248" s="15"/>
      <c r="E248" s="15"/>
      <c r="F248" s="15"/>
      <c r="G248" s="15"/>
      <c r="H248" s="15"/>
      <c r="I248" s="15"/>
      <c r="J248" s="15"/>
      <c r="K248" s="15"/>
      <c r="L248" s="15"/>
      <c r="M248" s="15"/>
      <c r="N248" s="15"/>
      <c r="O248" s="15"/>
      <c r="P248" s="15"/>
      <c r="Q248" s="15"/>
      <c r="R248" s="15"/>
      <c r="S248" s="15"/>
      <c r="T248" s="15"/>
      <c r="U248" s="15"/>
      <c r="V248" s="15"/>
    </row>
    <row r="249" spans="1:22">
      <c r="A249" s="15"/>
      <c r="B249" s="15"/>
      <c r="C249" s="15"/>
      <c r="D249" s="15"/>
      <c r="E249" s="15"/>
      <c r="F249" s="15"/>
      <c r="G249" s="15"/>
      <c r="H249" s="15"/>
      <c r="I249" s="15"/>
      <c r="J249" s="15"/>
      <c r="K249" s="15"/>
      <c r="L249" s="15"/>
      <c r="M249" s="15"/>
      <c r="N249" s="15"/>
      <c r="O249" s="15"/>
      <c r="P249" s="15"/>
      <c r="Q249" s="15"/>
      <c r="R249" s="15"/>
      <c r="S249" s="15"/>
      <c r="T249" s="15"/>
      <c r="U249" s="15"/>
      <c r="V249" s="15"/>
    </row>
    <row r="250" spans="1:22">
      <c r="A250" s="15"/>
      <c r="B250" s="15"/>
      <c r="C250" s="15"/>
      <c r="D250" s="15"/>
      <c r="E250" s="15"/>
      <c r="F250" s="15"/>
      <c r="G250" s="15"/>
      <c r="H250" s="15"/>
      <c r="I250" s="15"/>
      <c r="J250" s="15"/>
      <c r="K250" s="15"/>
      <c r="L250" s="15"/>
      <c r="M250" s="15"/>
      <c r="N250" s="15"/>
      <c r="O250" s="15"/>
      <c r="P250" s="15"/>
      <c r="Q250" s="15"/>
      <c r="R250" s="15"/>
      <c r="S250" s="15"/>
      <c r="T250" s="15"/>
      <c r="U250" s="15"/>
      <c r="V250" s="15"/>
    </row>
    <row r="251" spans="1:22">
      <c r="A251" s="15"/>
      <c r="B251" s="15"/>
      <c r="C251" s="15"/>
      <c r="D251" s="15"/>
      <c r="E251" s="15"/>
      <c r="F251" s="15"/>
      <c r="G251" s="15"/>
      <c r="H251" s="15"/>
      <c r="I251" s="15"/>
      <c r="J251" s="15"/>
      <c r="K251" s="15"/>
      <c r="L251" s="15"/>
      <c r="M251" s="15"/>
      <c r="N251" s="15"/>
      <c r="O251" s="15"/>
      <c r="P251" s="15"/>
      <c r="Q251" s="15"/>
      <c r="R251" s="15"/>
      <c r="S251" s="15"/>
      <c r="T251" s="15"/>
      <c r="U251" s="15"/>
      <c r="V251" s="15"/>
    </row>
    <row r="252" spans="1:22">
      <c r="A252" s="15"/>
      <c r="B252" s="15"/>
      <c r="C252" s="15"/>
      <c r="D252" s="15"/>
      <c r="E252" s="15"/>
      <c r="F252" s="15"/>
      <c r="G252" s="15"/>
      <c r="H252" s="15"/>
      <c r="I252" s="15"/>
      <c r="J252" s="15"/>
      <c r="K252" s="15"/>
      <c r="L252" s="15"/>
      <c r="M252" s="15"/>
      <c r="N252" s="15"/>
      <c r="O252" s="15"/>
      <c r="P252" s="15"/>
      <c r="Q252" s="15"/>
      <c r="R252" s="15"/>
      <c r="S252" s="15"/>
      <c r="T252" s="15"/>
      <c r="U252" s="15"/>
      <c r="V252" s="15"/>
    </row>
    <row r="253" spans="1:22">
      <c r="A253" s="15"/>
      <c r="B253" s="15"/>
      <c r="C253" s="15"/>
      <c r="D253" s="15"/>
      <c r="E253" s="15"/>
      <c r="F253" s="15"/>
      <c r="G253" s="15"/>
      <c r="H253" s="15"/>
      <c r="I253" s="15"/>
      <c r="J253" s="15"/>
      <c r="K253" s="15"/>
      <c r="L253" s="15"/>
      <c r="M253" s="15"/>
      <c r="N253" s="15"/>
      <c r="O253" s="15"/>
      <c r="P253" s="15"/>
      <c r="Q253" s="15"/>
      <c r="R253" s="15"/>
      <c r="S253" s="15"/>
      <c r="T253" s="15"/>
      <c r="U253" s="15"/>
      <c r="V253" s="15"/>
    </row>
    <row r="254" spans="1:22">
      <c r="A254" s="15"/>
      <c r="B254" s="15"/>
      <c r="C254" s="15"/>
      <c r="D254" s="15"/>
      <c r="E254" s="15"/>
      <c r="F254" s="15"/>
      <c r="G254" s="15"/>
      <c r="H254" s="15"/>
      <c r="I254" s="15"/>
      <c r="J254" s="15"/>
      <c r="K254" s="15"/>
      <c r="L254" s="15"/>
      <c r="M254" s="15"/>
      <c r="N254" s="15"/>
      <c r="O254" s="15"/>
      <c r="P254" s="15"/>
      <c r="Q254" s="15"/>
      <c r="R254" s="15"/>
      <c r="S254" s="15"/>
      <c r="T254" s="15"/>
      <c r="U254" s="15"/>
      <c r="V254" s="15"/>
    </row>
    <row r="255" spans="1:22">
      <c r="A255" s="15"/>
      <c r="B255" s="15"/>
      <c r="C255" s="15"/>
      <c r="D255" s="15"/>
      <c r="E255" s="15"/>
      <c r="F255" s="15"/>
      <c r="G255" s="15"/>
      <c r="H255" s="15"/>
      <c r="I255" s="15"/>
      <c r="J255" s="15"/>
      <c r="K255" s="15"/>
      <c r="L255" s="15"/>
      <c r="M255" s="15"/>
      <c r="N255" s="15"/>
      <c r="O255" s="15"/>
      <c r="P255" s="15"/>
      <c r="Q255" s="15"/>
      <c r="R255" s="15"/>
      <c r="S255" s="15"/>
      <c r="T255" s="15"/>
      <c r="U255" s="15"/>
      <c r="V255" s="15"/>
    </row>
    <row r="256" spans="1:22">
      <c r="A256" s="15"/>
      <c r="B256" s="15"/>
      <c r="C256" s="15"/>
      <c r="D256" s="15"/>
      <c r="E256" s="15"/>
      <c r="F256" s="15"/>
      <c r="G256" s="15"/>
      <c r="H256" s="15"/>
      <c r="I256" s="15"/>
      <c r="J256" s="15"/>
      <c r="K256" s="15"/>
      <c r="L256" s="15"/>
      <c r="M256" s="15"/>
      <c r="N256" s="15"/>
      <c r="O256" s="15"/>
      <c r="P256" s="15"/>
      <c r="Q256" s="15"/>
      <c r="R256" s="15"/>
      <c r="S256" s="15"/>
      <c r="T256" s="15"/>
      <c r="U256" s="15"/>
      <c r="V256" s="15"/>
    </row>
    <row r="257" spans="1:22">
      <c r="A257" s="15"/>
      <c r="B257" s="15"/>
      <c r="C257" s="15"/>
      <c r="D257" s="15"/>
      <c r="E257" s="15"/>
      <c r="F257" s="15"/>
      <c r="G257" s="15"/>
      <c r="H257" s="15"/>
      <c r="I257" s="15"/>
      <c r="J257" s="15"/>
      <c r="K257" s="15"/>
      <c r="L257" s="15"/>
      <c r="M257" s="15"/>
      <c r="N257" s="15"/>
      <c r="O257" s="15"/>
      <c r="P257" s="15"/>
      <c r="Q257" s="15"/>
      <c r="R257" s="15"/>
      <c r="S257" s="15"/>
      <c r="T257" s="15"/>
      <c r="U257" s="15"/>
      <c r="V257" s="15"/>
    </row>
    <row r="258" spans="1:22">
      <c r="A258" s="15"/>
      <c r="B258" s="15"/>
      <c r="C258" s="15"/>
      <c r="D258" s="15"/>
      <c r="E258" s="15"/>
      <c r="F258" s="15"/>
      <c r="G258" s="15"/>
      <c r="H258" s="15"/>
      <c r="I258" s="15"/>
      <c r="J258" s="15"/>
      <c r="K258" s="15"/>
      <c r="L258" s="15"/>
      <c r="M258" s="15"/>
      <c r="N258" s="15"/>
      <c r="O258" s="15"/>
      <c r="P258" s="15"/>
      <c r="Q258" s="15"/>
      <c r="R258" s="15"/>
      <c r="S258" s="15"/>
      <c r="T258" s="15"/>
      <c r="U258" s="15"/>
      <c r="V258" s="15"/>
    </row>
    <row r="259" spans="1:22">
      <c r="A259" s="15"/>
      <c r="B259" s="15"/>
      <c r="C259" s="15"/>
      <c r="D259" s="15"/>
      <c r="E259" s="15"/>
      <c r="F259" s="15"/>
      <c r="G259" s="15"/>
      <c r="H259" s="15"/>
      <c r="I259" s="15"/>
      <c r="J259" s="15"/>
      <c r="K259" s="15"/>
      <c r="L259" s="15"/>
      <c r="M259" s="15"/>
      <c r="N259" s="15"/>
      <c r="O259" s="15"/>
      <c r="P259" s="15"/>
      <c r="Q259" s="15"/>
      <c r="R259" s="15"/>
      <c r="S259" s="15"/>
      <c r="T259" s="15"/>
      <c r="U259" s="15"/>
      <c r="V259" s="15"/>
    </row>
    <row r="260" spans="1:22">
      <c r="A260" s="15"/>
      <c r="B260" s="15"/>
      <c r="C260" s="15"/>
      <c r="D260" s="15"/>
      <c r="E260" s="15"/>
      <c r="F260" s="15"/>
      <c r="G260" s="15"/>
      <c r="H260" s="15"/>
      <c r="I260" s="15"/>
      <c r="J260" s="15"/>
      <c r="K260" s="15"/>
      <c r="L260" s="15"/>
      <c r="M260" s="15"/>
      <c r="N260" s="15"/>
      <c r="O260" s="15"/>
      <c r="P260" s="15"/>
      <c r="Q260" s="15"/>
      <c r="R260" s="15"/>
      <c r="S260" s="15"/>
      <c r="T260" s="15"/>
      <c r="U260" s="15"/>
      <c r="V260" s="15"/>
    </row>
    <row r="261" spans="1:22">
      <c r="A261" s="15"/>
      <c r="B261" s="15"/>
      <c r="C261" s="15"/>
      <c r="D261" s="15"/>
      <c r="E261" s="15"/>
      <c r="F261" s="15"/>
      <c r="G261" s="15"/>
      <c r="H261" s="15"/>
      <c r="I261" s="15"/>
      <c r="J261" s="15"/>
      <c r="K261" s="15"/>
      <c r="L261" s="15"/>
      <c r="M261" s="15"/>
      <c r="N261" s="15"/>
      <c r="O261" s="15"/>
      <c r="P261" s="15"/>
      <c r="Q261" s="15"/>
      <c r="R261" s="15"/>
      <c r="S261" s="15"/>
      <c r="T261" s="15"/>
      <c r="U261" s="15"/>
      <c r="V261" s="15"/>
    </row>
    <row r="262" spans="1:22">
      <c r="A262" s="15"/>
      <c r="B262" s="15"/>
      <c r="C262" s="15"/>
      <c r="D262" s="15"/>
      <c r="E262" s="15"/>
      <c r="F262" s="15"/>
      <c r="G262" s="15"/>
      <c r="H262" s="15"/>
      <c r="I262" s="15"/>
      <c r="J262" s="15"/>
      <c r="K262" s="15"/>
      <c r="L262" s="15"/>
      <c r="M262" s="15"/>
      <c r="N262" s="15"/>
      <c r="O262" s="15"/>
      <c r="P262" s="15"/>
      <c r="Q262" s="15"/>
      <c r="R262" s="15"/>
      <c r="S262" s="15"/>
      <c r="T262" s="15"/>
      <c r="U262" s="15"/>
      <c r="V262" s="15"/>
    </row>
    <row r="263" spans="1:22">
      <c r="A263" s="15"/>
      <c r="B263" s="15"/>
      <c r="C263" s="15"/>
      <c r="D263" s="15"/>
      <c r="E263" s="15"/>
      <c r="F263" s="15"/>
      <c r="G263" s="15"/>
      <c r="H263" s="15"/>
      <c r="I263" s="15"/>
      <c r="J263" s="15"/>
      <c r="K263" s="15"/>
      <c r="L263" s="15"/>
      <c r="M263" s="15"/>
      <c r="N263" s="15"/>
      <c r="O263" s="15"/>
      <c r="P263" s="15"/>
      <c r="Q263" s="15"/>
      <c r="R263" s="15"/>
      <c r="S263" s="15"/>
      <c r="T263" s="15"/>
      <c r="U263" s="15"/>
      <c r="V263" s="15"/>
    </row>
    <row r="264" spans="1:22">
      <c r="A264" s="15"/>
      <c r="B264" s="15"/>
      <c r="C264" s="15"/>
      <c r="D264" s="15"/>
      <c r="E264" s="15"/>
      <c r="F264" s="15"/>
      <c r="G264" s="15"/>
      <c r="H264" s="15"/>
      <c r="I264" s="15"/>
      <c r="J264" s="15"/>
      <c r="K264" s="15"/>
      <c r="L264" s="15"/>
      <c r="M264" s="15"/>
      <c r="N264" s="15"/>
      <c r="O264" s="15"/>
      <c r="P264" s="15"/>
      <c r="Q264" s="15"/>
      <c r="R264" s="15"/>
      <c r="S264" s="15"/>
      <c r="T264" s="15"/>
      <c r="U264" s="15"/>
      <c r="V264" s="15"/>
    </row>
    <row r="265" spans="1:22">
      <c r="A265" s="15"/>
      <c r="B265" s="15"/>
      <c r="C265" s="15"/>
      <c r="D265" s="15"/>
      <c r="E265" s="15"/>
      <c r="F265" s="15"/>
      <c r="G265" s="15"/>
      <c r="H265" s="15"/>
      <c r="I265" s="15"/>
      <c r="J265" s="15"/>
      <c r="K265" s="15"/>
      <c r="L265" s="15"/>
      <c r="M265" s="15"/>
      <c r="N265" s="15"/>
      <c r="O265" s="15"/>
      <c r="P265" s="15"/>
      <c r="Q265" s="15"/>
      <c r="R265" s="15"/>
      <c r="S265" s="15"/>
      <c r="T265" s="15"/>
      <c r="U265" s="15"/>
      <c r="V265" s="15"/>
    </row>
    <row r="266" spans="1:22">
      <c r="A266" s="15"/>
      <c r="B266" s="15"/>
      <c r="C266" s="15"/>
      <c r="D266" s="15"/>
      <c r="E266" s="15"/>
      <c r="F266" s="15"/>
      <c r="G266" s="15"/>
      <c r="H266" s="15"/>
      <c r="I266" s="15"/>
      <c r="J266" s="15"/>
      <c r="K266" s="15"/>
      <c r="L266" s="15"/>
      <c r="M266" s="15"/>
      <c r="N266" s="15"/>
      <c r="O266" s="15"/>
      <c r="P266" s="15"/>
      <c r="Q266" s="15"/>
      <c r="R266" s="15"/>
      <c r="S266" s="15"/>
      <c r="T266" s="15"/>
      <c r="U266" s="15"/>
      <c r="V266" s="15"/>
    </row>
    <row r="267" spans="1:22">
      <c r="A267" s="15"/>
      <c r="B267" s="15"/>
      <c r="C267" s="15"/>
      <c r="D267" s="15"/>
      <c r="E267" s="15"/>
      <c r="F267" s="15"/>
      <c r="G267" s="15"/>
      <c r="H267" s="15"/>
      <c r="I267" s="15"/>
      <c r="J267" s="15"/>
      <c r="K267" s="15"/>
      <c r="L267" s="15"/>
      <c r="M267" s="15"/>
      <c r="N267" s="15"/>
      <c r="O267" s="15"/>
      <c r="P267" s="15"/>
      <c r="Q267" s="15"/>
      <c r="R267" s="15"/>
      <c r="S267" s="15"/>
      <c r="T267" s="15"/>
      <c r="U267" s="15"/>
      <c r="V267" s="15"/>
    </row>
    <row r="268" spans="1:22">
      <c r="A268" s="15"/>
      <c r="B268" s="15"/>
      <c r="C268" s="15"/>
      <c r="D268" s="15"/>
      <c r="E268" s="15"/>
      <c r="F268" s="15"/>
      <c r="G268" s="15"/>
      <c r="H268" s="15"/>
      <c r="I268" s="15"/>
      <c r="J268" s="15"/>
      <c r="K268" s="15"/>
      <c r="L268" s="15"/>
      <c r="M268" s="15"/>
      <c r="N268" s="15"/>
      <c r="O268" s="15"/>
      <c r="P268" s="15"/>
      <c r="Q268" s="15"/>
      <c r="R268" s="15"/>
      <c r="S268" s="15"/>
      <c r="T268" s="15"/>
      <c r="U268" s="15"/>
      <c r="V268" s="15"/>
    </row>
    <row r="269" spans="1:22">
      <c r="A269" s="15"/>
      <c r="B269" s="15"/>
      <c r="C269" s="15"/>
      <c r="D269" s="15"/>
      <c r="E269" s="15"/>
      <c r="F269" s="15"/>
      <c r="G269" s="15"/>
      <c r="H269" s="15"/>
      <c r="I269" s="15"/>
      <c r="J269" s="15"/>
      <c r="K269" s="15"/>
      <c r="L269" s="15"/>
      <c r="M269" s="15"/>
      <c r="N269" s="15"/>
      <c r="O269" s="15"/>
      <c r="P269" s="15"/>
      <c r="Q269" s="15"/>
      <c r="R269" s="15"/>
      <c r="S269" s="15"/>
      <c r="T269" s="15"/>
      <c r="U269" s="15"/>
      <c r="V269" s="15"/>
    </row>
    <row r="270" spans="1:22">
      <c r="A270" s="15"/>
      <c r="B270" s="15"/>
      <c r="C270" s="15"/>
      <c r="D270" s="15"/>
      <c r="E270" s="15"/>
      <c r="F270" s="15"/>
      <c r="G270" s="15"/>
      <c r="H270" s="15"/>
      <c r="I270" s="15"/>
      <c r="J270" s="15"/>
      <c r="K270" s="15"/>
      <c r="L270" s="15"/>
      <c r="M270" s="15"/>
      <c r="N270" s="15"/>
      <c r="O270" s="15"/>
      <c r="P270" s="15"/>
      <c r="Q270" s="15"/>
      <c r="R270" s="15"/>
      <c r="S270" s="15"/>
      <c r="T270" s="15"/>
      <c r="U270" s="15"/>
      <c r="V270" s="15"/>
    </row>
    <row r="271" spans="1:22">
      <c r="A271" s="15"/>
      <c r="B271" s="15"/>
      <c r="C271" s="15"/>
      <c r="D271" s="15"/>
      <c r="E271" s="15"/>
      <c r="F271" s="15"/>
      <c r="G271" s="15"/>
      <c r="H271" s="15"/>
      <c r="I271" s="15"/>
      <c r="J271" s="15"/>
      <c r="K271" s="15"/>
      <c r="L271" s="15"/>
      <c r="M271" s="15"/>
      <c r="N271" s="15"/>
      <c r="O271" s="15"/>
      <c r="P271" s="15"/>
      <c r="Q271" s="15"/>
      <c r="R271" s="15"/>
      <c r="S271" s="15"/>
      <c r="T271" s="15"/>
      <c r="U271" s="15"/>
      <c r="V271" s="15"/>
    </row>
    <row r="272" spans="1:22">
      <c r="A272" s="15"/>
      <c r="B272" s="15"/>
      <c r="C272" s="15"/>
      <c r="D272" s="15"/>
      <c r="E272" s="15"/>
      <c r="F272" s="15"/>
      <c r="G272" s="15"/>
      <c r="H272" s="15"/>
      <c r="I272" s="15"/>
      <c r="J272" s="15"/>
      <c r="K272" s="15"/>
      <c r="L272" s="15"/>
      <c r="M272" s="15"/>
      <c r="N272" s="15"/>
      <c r="O272" s="15"/>
      <c r="P272" s="15"/>
      <c r="Q272" s="15"/>
      <c r="R272" s="15"/>
      <c r="S272" s="15"/>
      <c r="T272" s="15"/>
      <c r="U272" s="15"/>
      <c r="V272" s="15"/>
    </row>
    <row r="273" spans="1:22">
      <c r="A273" s="15"/>
      <c r="B273" s="15"/>
      <c r="C273" s="15"/>
      <c r="D273" s="15"/>
      <c r="E273" s="15"/>
      <c r="F273" s="15"/>
      <c r="G273" s="15"/>
      <c r="H273" s="15"/>
      <c r="I273" s="15"/>
      <c r="J273" s="15"/>
      <c r="K273" s="15"/>
      <c r="L273" s="15"/>
      <c r="M273" s="15"/>
      <c r="N273" s="15"/>
      <c r="O273" s="15"/>
      <c r="P273" s="15"/>
      <c r="Q273" s="15"/>
      <c r="R273" s="15"/>
      <c r="S273" s="15"/>
      <c r="T273" s="15"/>
      <c r="U273" s="15"/>
      <c r="V273" s="15"/>
    </row>
    <row r="274" spans="1:22">
      <c r="A274" s="15"/>
      <c r="B274" s="15"/>
      <c r="C274" s="15"/>
      <c r="D274" s="15"/>
      <c r="E274" s="15"/>
      <c r="F274" s="15"/>
      <c r="G274" s="15"/>
      <c r="H274" s="15"/>
      <c r="I274" s="15"/>
      <c r="J274" s="15"/>
      <c r="K274" s="15"/>
      <c r="L274" s="15"/>
      <c r="M274" s="15"/>
      <c r="N274" s="15"/>
      <c r="O274" s="15"/>
      <c r="P274" s="15"/>
      <c r="Q274" s="15"/>
      <c r="R274" s="15"/>
      <c r="S274" s="15"/>
      <c r="T274" s="15"/>
      <c r="U274" s="15"/>
      <c r="V274" s="15"/>
    </row>
    <row r="275" spans="1:22">
      <c r="A275" s="15"/>
      <c r="B275" s="15"/>
      <c r="C275" s="15"/>
      <c r="D275" s="15"/>
      <c r="E275" s="15"/>
      <c r="F275" s="15"/>
      <c r="G275" s="15"/>
      <c r="H275" s="15"/>
      <c r="I275" s="15"/>
      <c r="J275" s="15"/>
      <c r="K275" s="15"/>
      <c r="L275" s="15"/>
      <c r="M275" s="15"/>
      <c r="N275" s="15"/>
      <c r="O275" s="15"/>
      <c r="P275" s="15"/>
      <c r="Q275" s="15"/>
      <c r="R275" s="15"/>
      <c r="S275" s="15"/>
      <c r="T275" s="15"/>
      <c r="U275" s="15"/>
      <c r="V275" s="15"/>
    </row>
    <row r="276" spans="1:22">
      <c r="A276" s="15"/>
      <c r="B276" s="15"/>
      <c r="C276" s="15"/>
      <c r="D276" s="15"/>
      <c r="E276" s="15"/>
      <c r="F276" s="15"/>
      <c r="G276" s="15"/>
      <c r="H276" s="15"/>
      <c r="I276" s="15"/>
      <c r="J276" s="15"/>
      <c r="K276" s="15"/>
      <c r="L276" s="15"/>
      <c r="M276" s="15"/>
      <c r="N276" s="15"/>
      <c r="O276" s="15"/>
      <c r="P276" s="15"/>
      <c r="Q276" s="15"/>
      <c r="R276" s="15"/>
      <c r="S276" s="15"/>
      <c r="T276" s="15"/>
      <c r="U276" s="15"/>
      <c r="V276" s="15"/>
    </row>
    <row r="277" spans="1:22">
      <c r="A277" s="15"/>
      <c r="B277" s="15"/>
      <c r="C277" s="15"/>
      <c r="D277" s="15"/>
      <c r="E277" s="15"/>
      <c r="F277" s="15"/>
      <c r="G277" s="15"/>
      <c r="H277" s="15"/>
      <c r="I277" s="15"/>
      <c r="J277" s="15"/>
      <c r="K277" s="15"/>
      <c r="L277" s="15"/>
      <c r="M277" s="15"/>
      <c r="N277" s="15"/>
      <c r="O277" s="15"/>
      <c r="P277" s="15"/>
      <c r="Q277" s="15"/>
      <c r="R277" s="15"/>
      <c r="S277" s="15"/>
      <c r="T277" s="15"/>
      <c r="U277" s="15"/>
      <c r="V277" s="15"/>
    </row>
    <row r="278" spans="1:22">
      <c r="A278" s="15"/>
      <c r="B278" s="15"/>
      <c r="C278" s="15"/>
      <c r="D278" s="15"/>
      <c r="E278" s="15"/>
      <c r="F278" s="15"/>
      <c r="G278" s="15"/>
      <c r="H278" s="15"/>
      <c r="I278" s="15"/>
      <c r="J278" s="15"/>
      <c r="K278" s="15"/>
      <c r="L278" s="15"/>
      <c r="M278" s="15"/>
      <c r="N278" s="15"/>
      <c r="O278" s="15"/>
      <c r="P278" s="15"/>
      <c r="Q278" s="15"/>
      <c r="R278" s="15"/>
      <c r="S278" s="15"/>
      <c r="T278" s="15"/>
      <c r="U278" s="15"/>
      <c r="V278" s="15"/>
    </row>
    <row r="279" spans="1:22">
      <c r="A279" s="15"/>
      <c r="B279" s="15"/>
      <c r="C279" s="15"/>
      <c r="D279" s="15"/>
      <c r="E279" s="15"/>
      <c r="F279" s="15"/>
      <c r="G279" s="15"/>
      <c r="H279" s="15"/>
      <c r="I279" s="15"/>
      <c r="J279" s="15"/>
      <c r="K279" s="15"/>
      <c r="L279" s="15"/>
      <c r="M279" s="15"/>
      <c r="N279" s="15"/>
      <c r="O279" s="15"/>
      <c r="P279" s="15"/>
      <c r="Q279" s="15"/>
      <c r="R279" s="15"/>
      <c r="S279" s="15"/>
      <c r="T279" s="15"/>
      <c r="U279" s="15"/>
      <c r="V279" s="15"/>
    </row>
    <row r="280" spans="1:22">
      <c r="A280" s="15"/>
      <c r="B280" s="15"/>
      <c r="C280" s="15"/>
      <c r="D280" s="15"/>
      <c r="E280" s="15"/>
      <c r="F280" s="15"/>
      <c r="G280" s="15"/>
      <c r="H280" s="15"/>
      <c r="I280" s="15"/>
      <c r="J280" s="15"/>
      <c r="K280" s="15"/>
      <c r="L280" s="15"/>
      <c r="M280" s="15"/>
      <c r="N280" s="15"/>
      <c r="O280" s="15"/>
      <c r="P280" s="15"/>
      <c r="Q280" s="15"/>
      <c r="R280" s="15"/>
      <c r="S280" s="15"/>
      <c r="T280" s="15"/>
      <c r="U280" s="15"/>
      <c r="V280" s="15"/>
    </row>
    <row r="281" spans="1:22">
      <c r="A281" s="15"/>
      <c r="B281" s="15"/>
      <c r="C281" s="15"/>
      <c r="D281" s="15"/>
      <c r="E281" s="15"/>
      <c r="F281" s="15"/>
      <c r="G281" s="15"/>
      <c r="H281" s="15"/>
      <c r="I281" s="15"/>
      <c r="J281" s="15"/>
      <c r="K281" s="15"/>
      <c r="L281" s="15"/>
      <c r="M281" s="15"/>
      <c r="N281" s="15"/>
      <c r="O281" s="15"/>
      <c r="P281" s="15"/>
      <c r="Q281" s="15"/>
      <c r="R281" s="15"/>
      <c r="S281" s="15"/>
      <c r="T281" s="15"/>
      <c r="U281" s="15"/>
      <c r="V281" s="15"/>
    </row>
    <row r="282" spans="1:22">
      <c r="A282" s="15"/>
      <c r="B282" s="15"/>
      <c r="C282" s="15"/>
      <c r="D282" s="15"/>
      <c r="E282" s="15"/>
      <c r="F282" s="15"/>
      <c r="G282" s="15"/>
      <c r="H282" s="15"/>
      <c r="I282" s="15"/>
      <c r="J282" s="15"/>
      <c r="K282" s="15"/>
      <c r="L282" s="15"/>
      <c r="M282" s="15"/>
      <c r="N282" s="15"/>
      <c r="O282" s="15"/>
      <c r="P282" s="15"/>
      <c r="Q282" s="15"/>
      <c r="R282" s="15"/>
      <c r="S282" s="15"/>
      <c r="T282" s="15"/>
      <c r="U282" s="15"/>
      <c r="V282" s="15"/>
    </row>
    <row r="283" spans="1:22">
      <c r="A283" s="15"/>
      <c r="B283" s="15"/>
      <c r="C283" s="15"/>
      <c r="D283" s="15"/>
      <c r="E283" s="15"/>
      <c r="F283" s="15"/>
      <c r="G283" s="15"/>
      <c r="H283" s="15"/>
      <c r="I283" s="15"/>
      <c r="J283" s="15"/>
      <c r="K283" s="15"/>
      <c r="L283" s="15"/>
      <c r="M283" s="15"/>
      <c r="N283" s="15"/>
      <c r="O283" s="15"/>
      <c r="P283" s="15"/>
      <c r="Q283" s="15"/>
      <c r="R283" s="15"/>
      <c r="S283" s="15"/>
      <c r="T283" s="15"/>
      <c r="U283" s="15"/>
      <c r="V283" s="15"/>
    </row>
    <row r="284" spans="1:22">
      <c r="A284" s="15"/>
      <c r="B284" s="15"/>
      <c r="C284" s="15"/>
      <c r="D284" s="15"/>
      <c r="E284" s="15"/>
      <c r="F284" s="15"/>
      <c r="G284" s="15"/>
      <c r="H284" s="15"/>
      <c r="I284" s="15"/>
      <c r="J284" s="15"/>
      <c r="K284" s="15"/>
      <c r="L284" s="15"/>
      <c r="M284" s="15"/>
      <c r="N284" s="15"/>
      <c r="O284" s="15"/>
      <c r="P284" s="15"/>
      <c r="Q284" s="15"/>
      <c r="R284" s="15"/>
      <c r="S284" s="15"/>
      <c r="T284" s="15"/>
      <c r="U284" s="15"/>
      <c r="V284" s="15"/>
    </row>
    <row r="285" spans="1:22">
      <c r="A285" s="15"/>
      <c r="B285" s="15"/>
      <c r="C285" s="15"/>
      <c r="D285" s="15"/>
      <c r="E285" s="15"/>
      <c r="F285" s="15"/>
      <c r="G285" s="15"/>
      <c r="H285" s="15"/>
      <c r="I285" s="15"/>
      <c r="J285" s="15"/>
      <c r="K285" s="15"/>
      <c r="L285" s="15"/>
      <c r="M285" s="15"/>
      <c r="N285" s="15"/>
      <c r="O285" s="15"/>
      <c r="P285" s="15"/>
      <c r="Q285" s="15"/>
      <c r="R285" s="15"/>
      <c r="S285" s="15"/>
      <c r="T285" s="15"/>
      <c r="U285" s="15"/>
      <c r="V285" s="15"/>
    </row>
    <row r="286" spans="1:22">
      <c r="A286" s="15"/>
      <c r="B286" s="15"/>
      <c r="C286" s="15"/>
      <c r="D286" s="15"/>
      <c r="E286" s="15"/>
      <c r="F286" s="15"/>
      <c r="G286" s="15"/>
      <c r="H286" s="15"/>
      <c r="I286" s="15"/>
      <c r="J286" s="15"/>
      <c r="K286" s="15"/>
      <c r="L286" s="15"/>
      <c r="M286" s="15"/>
      <c r="N286" s="15"/>
      <c r="O286" s="15"/>
      <c r="P286" s="15"/>
      <c r="Q286" s="15"/>
      <c r="R286" s="15"/>
      <c r="S286" s="15"/>
      <c r="T286" s="15"/>
      <c r="U286" s="15"/>
      <c r="V286" s="15"/>
    </row>
    <row r="287" spans="1:22">
      <c r="A287" s="15"/>
      <c r="B287" s="15"/>
      <c r="C287" s="15"/>
      <c r="D287" s="15"/>
      <c r="E287" s="15"/>
      <c r="F287" s="15"/>
      <c r="G287" s="15"/>
      <c r="H287" s="15"/>
      <c r="I287" s="15"/>
      <c r="J287" s="15"/>
      <c r="K287" s="15"/>
      <c r="L287" s="15"/>
      <c r="M287" s="15"/>
      <c r="N287" s="15"/>
      <c r="O287" s="15"/>
      <c r="P287" s="15"/>
      <c r="Q287" s="15"/>
      <c r="R287" s="15"/>
      <c r="S287" s="15"/>
      <c r="T287" s="15"/>
      <c r="U287" s="15"/>
      <c r="V287" s="15"/>
    </row>
    <row r="288" spans="1:22">
      <c r="A288" s="15"/>
      <c r="B288" s="15"/>
      <c r="C288" s="15"/>
      <c r="D288" s="15"/>
      <c r="E288" s="15"/>
      <c r="F288" s="15"/>
      <c r="G288" s="15"/>
      <c r="H288" s="15"/>
      <c r="I288" s="15"/>
      <c r="J288" s="15"/>
      <c r="K288" s="15"/>
      <c r="L288" s="15"/>
      <c r="M288" s="15"/>
      <c r="N288" s="15"/>
      <c r="O288" s="15"/>
      <c r="P288" s="15"/>
      <c r="Q288" s="15"/>
      <c r="R288" s="15"/>
      <c r="S288" s="15"/>
      <c r="T288" s="15"/>
      <c r="U288" s="15"/>
      <c r="V288" s="15"/>
    </row>
    <row r="289" spans="1:22">
      <c r="A289" s="15"/>
      <c r="B289" s="15"/>
      <c r="C289" s="15"/>
      <c r="D289" s="15"/>
      <c r="E289" s="15"/>
      <c r="F289" s="15"/>
      <c r="G289" s="15"/>
      <c r="H289" s="15"/>
      <c r="I289" s="15"/>
      <c r="J289" s="15"/>
      <c r="K289" s="15"/>
      <c r="L289" s="15"/>
      <c r="M289" s="15"/>
      <c r="N289" s="15"/>
      <c r="O289" s="15"/>
      <c r="P289" s="15"/>
      <c r="Q289" s="15"/>
      <c r="R289" s="15"/>
      <c r="S289" s="15"/>
      <c r="T289" s="15"/>
      <c r="U289" s="15"/>
      <c r="V289" s="15"/>
    </row>
    <row r="290" spans="1:22">
      <c r="A290" s="15"/>
      <c r="B290" s="15"/>
      <c r="C290" s="15"/>
      <c r="D290" s="15"/>
      <c r="E290" s="15"/>
      <c r="F290" s="15"/>
      <c r="G290" s="15"/>
      <c r="H290" s="15"/>
      <c r="I290" s="15"/>
      <c r="J290" s="15"/>
      <c r="K290" s="15"/>
      <c r="L290" s="15"/>
      <c r="M290" s="15"/>
      <c r="N290" s="15"/>
      <c r="O290" s="15"/>
      <c r="P290" s="15"/>
      <c r="Q290" s="15"/>
      <c r="R290" s="15"/>
      <c r="S290" s="15"/>
      <c r="T290" s="15"/>
      <c r="U290" s="15"/>
      <c r="V290" s="15"/>
    </row>
    <row r="291" spans="1:22">
      <c r="A291" s="15"/>
      <c r="B291" s="15"/>
      <c r="C291" s="15"/>
      <c r="D291" s="15"/>
      <c r="E291" s="15"/>
      <c r="F291" s="15"/>
      <c r="G291" s="15"/>
      <c r="H291" s="15"/>
      <c r="I291" s="15"/>
      <c r="J291" s="15"/>
      <c r="K291" s="15"/>
      <c r="L291" s="15"/>
      <c r="M291" s="15"/>
      <c r="N291" s="15"/>
      <c r="O291" s="15"/>
      <c r="P291" s="15"/>
      <c r="Q291" s="15"/>
      <c r="R291" s="15"/>
      <c r="S291" s="15"/>
      <c r="T291" s="15"/>
      <c r="U291" s="15"/>
      <c r="V291" s="15"/>
    </row>
    <row r="292" spans="1:22">
      <c r="A292" s="15"/>
      <c r="B292" s="15"/>
      <c r="C292" s="15"/>
      <c r="D292" s="15"/>
      <c r="E292" s="15"/>
      <c r="F292" s="15"/>
      <c r="G292" s="15"/>
      <c r="H292" s="15"/>
      <c r="I292" s="15"/>
      <c r="J292" s="15"/>
      <c r="K292" s="15"/>
      <c r="L292" s="15"/>
      <c r="M292" s="15"/>
      <c r="N292" s="15"/>
      <c r="O292" s="15"/>
      <c r="P292" s="15"/>
      <c r="Q292" s="15"/>
      <c r="R292" s="15"/>
      <c r="S292" s="15"/>
      <c r="T292" s="15"/>
      <c r="U292" s="15"/>
      <c r="V292" s="15"/>
    </row>
    <row r="293" spans="1:22">
      <c r="A293" s="15"/>
      <c r="B293" s="15"/>
      <c r="C293" s="15"/>
      <c r="D293" s="15"/>
      <c r="E293" s="15"/>
      <c r="F293" s="15"/>
      <c r="G293" s="15"/>
      <c r="H293" s="15"/>
      <c r="I293" s="15"/>
      <c r="J293" s="15"/>
      <c r="K293" s="15"/>
      <c r="L293" s="15"/>
      <c r="M293" s="15"/>
      <c r="N293" s="15"/>
      <c r="O293" s="15"/>
      <c r="P293" s="15"/>
      <c r="Q293" s="15"/>
      <c r="R293" s="15"/>
      <c r="S293" s="15"/>
      <c r="T293" s="15"/>
      <c r="U293" s="15"/>
      <c r="V293" s="15"/>
    </row>
    <row r="294" spans="1:22">
      <c r="A294" s="15"/>
      <c r="B294" s="15"/>
      <c r="C294" s="15"/>
      <c r="D294" s="15"/>
      <c r="E294" s="15"/>
      <c r="F294" s="15"/>
      <c r="G294" s="15"/>
      <c r="H294" s="15"/>
      <c r="I294" s="15"/>
      <c r="J294" s="15"/>
      <c r="K294" s="15"/>
      <c r="L294" s="15"/>
      <c r="M294" s="15"/>
      <c r="N294" s="15"/>
      <c r="O294" s="15"/>
      <c r="P294" s="15"/>
      <c r="Q294" s="15"/>
      <c r="R294" s="15"/>
      <c r="S294" s="15"/>
      <c r="T294" s="15"/>
      <c r="U294" s="15"/>
      <c r="V294" s="15"/>
    </row>
    <row r="295" spans="1:22">
      <c r="A295" s="15"/>
      <c r="B295" s="15"/>
      <c r="C295" s="15"/>
      <c r="D295" s="15"/>
      <c r="E295" s="15"/>
      <c r="F295" s="15"/>
      <c r="G295" s="15"/>
      <c r="H295" s="15"/>
      <c r="I295" s="15"/>
      <c r="J295" s="15"/>
      <c r="K295" s="15"/>
      <c r="L295" s="15"/>
      <c r="M295" s="15"/>
      <c r="N295" s="15"/>
      <c r="O295" s="15"/>
      <c r="P295" s="15"/>
      <c r="Q295" s="15"/>
      <c r="R295" s="15"/>
      <c r="S295" s="15"/>
      <c r="T295" s="15"/>
      <c r="U295" s="15"/>
      <c r="V295" s="15"/>
    </row>
    <row r="296" spans="1:22">
      <c r="A296" s="15"/>
      <c r="B296" s="15"/>
      <c r="C296" s="15"/>
      <c r="D296" s="15"/>
      <c r="E296" s="15"/>
      <c r="F296" s="15"/>
      <c r="G296" s="15"/>
      <c r="H296" s="15"/>
      <c r="I296" s="15"/>
      <c r="J296" s="15"/>
      <c r="K296" s="15"/>
      <c r="L296" s="15"/>
      <c r="M296" s="15"/>
      <c r="N296" s="15"/>
      <c r="O296" s="15"/>
      <c r="P296" s="15"/>
      <c r="Q296" s="15"/>
      <c r="R296" s="15"/>
      <c r="S296" s="15"/>
      <c r="T296" s="15"/>
      <c r="U296" s="15"/>
      <c r="V296" s="15"/>
    </row>
    <row r="297" spans="1:22">
      <c r="A297" s="15"/>
      <c r="B297" s="15"/>
      <c r="C297" s="15"/>
      <c r="D297" s="15"/>
      <c r="E297" s="15"/>
      <c r="F297" s="15"/>
      <c r="G297" s="15"/>
      <c r="H297" s="15"/>
      <c r="I297" s="15"/>
      <c r="J297" s="15"/>
      <c r="K297" s="15"/>
      <c r="L297" s="15"/>
      <c r="M297" s="15"/>
      <c r="N297" s="15"/>
      <c r="O297" s="15"/>
      <c r="P297" s="15"/>
      <c r="Q297" s="15"/>
      <c r="R297" s="15"/>
      <c r="S297" s="15"/>
      <c r="T297" s="15"/>
      <c r="U297" s="15"/>
      <c r="V297" s="15"/>
    </row>
    <row r="298" spans="1:22">
      <c r="A298" s="15"/>
      <c r="B298" s="15"/>
      <c r="C298" s="15"/>
      <c r="D298" s="15"/>
      <c r="E298" s="15"/>
      <c r="F298" s="15"/>
      <c r="G298" s="15"/>
      <c r="H298" s="15"/>
      <c r="I298" s="15"/>
      <c r="J298" s="15"/>
      <c r="K298" s="15"/>
      <c r="L298" s="15"/>
      <c r="M298" s="15"/>
      <c r="N298" s="15"/>
      <c r="O298" s="15"/>
      <c r="P298" s="15"/>
      <c r="Q298" s="15"/>
      <c r="R298" s="15"/>
      <c r="S298" s="15"/>
      <c r="T298" s="15"/>
      <c r="U298" s="15"/>
      <c r="V298" s="15"/>
    </row>
    <row r="299" spans="1:22">
      <c r="A299" s="15"/>
      <c r="B299" s="15"/>
      <c r="C299" s="15"/>
      <c r="D299" s="15"/>
      <c r="E299" s="15"/>
      <c r="F299" s="15"/>
      <c r="G299" s="15"/>
      <c r="H299" s="15"/>
      <c r="I299" s="15"/>
      <c r="J299" s="15"/>
      <c r="K299" s="15"/>
      <c r="L299" s="15"/>
      <c r="M299" s="15"/>
      <c r="N299" s="15"/>
      <c r="O299" s="15"/>
      <c r="P299" s="15"/>
      <c r="Q299" s="15"/>
      <c r="R299" s="15"/>
      <c r="S299" s="15"/>
      <c r="T299" s="15"/>
      <c r="U299" s="15"/>
      <c r="V299" s="15"/>
    </row>
    <row r="300" spans="1:22">
      <c r="A300" s="15"/>
      <c r="B300" s="15"/>
      <c r="C300" s="15"/>
      <c r="D300" s="15"/>
      <c r="E300" s="15"/>
      <c r="F300" s="15"/>
      <c r="G300" s="15"/>
      <c r="H300" s="15"/>
      <c r="I300" s="15"/>
      <c r="J300" s="15"/>
      <c r="K300" s="15"/>
      <c r="L300" s="15"/>
      <c r="M300" s="15"/>
      <c r="N300" s="15"/>
      <c r="O300" s="15"/>
      <c r="P300" s="15"/>
      <c r="Q300" s="15"/>
      <c r="R300" s="15"/>
      <c r="S300" s="15"/>
      <c r="T300" s="15"/>
      <c r="U300" s="15"/>
      <c r="V300" s="15"/>
    </row>
    <row r="301" spans="1:22">
      <c r="A301" s="15"/>
      <c r="B301" s="15"/>
      <c r="C301" s="15"/>
      <c r="D301" s="15"/>
      <c r="E301" s="15"/>
      <c r="F301" s="15"/>
      <c r="G301" s="15"/>
      <c r="H301" s="15"/>
      <c r="I301" s="15"/>
      <c r="J301" s="15"/>
      <c r="K301" s="15"/>
      <c r="L301" s="15"/>
      <c r="M301" s="15"/>
      <c r="N301" s="15"/>
      <c r="O301" s="15"/>
      <c r="P301" s="15"/>
      <c r="Q301" s="15"/>
      <c r="R301" s="15"/>
      <c r="S301" s="15"/>
      <c r="T301" s="15"/>
      <c r="U301" s="15"/>
      <c r="V301" s="15"/>
    </row>
    <row r="302" spans="1:22">
      <c r="A302" s="15"/>
      <c r="B302" s="15"/>
      <c r="C302" s="15"/>
      <c r="D302" s="15"/>
      <c r="E302" s="15"/>
      <c r="F302" s="15"/>
      <c r="G302" s="15"/>
      <c r="H302" s="15"/>
      <c r="I302" s="15"/>
      <c r="J302" s="15"/>
      <c r="K302" s="15"/>
      <c r="L302" s="15"/>
      <c r="M302" s="15"/>
      <c r="N302" s="15"/>
      <c r="O302" s="15"/>
      <c r="P302" s="15"/>
      <c r="Q302" s="15"/>
      <c r="R302" s="15"/>
      <c r="S302" s="15"/>
      <c r="T302" s="15"/>
      <c r="U302" s="15"/>
      <c r="V302" s="15"/>
    </row>
    <row r="303" spans="1:22">
      <c r="A303" s="15"/>
      <c r="B303" s="15"/>
      <c r="C303" s="15"/>
      <c r="D303" s="15"/>
      <c r="E303" s="15"/>
      <c r="F303" s="15"/>
      <c r="G303" s="15"/>
      <c r="H303" s="15"/>
      <c r="I303" s="15"/>
      <c r="J303" s="15"/>
      <c r="K303" s="15"/>
      <c r="L303" s="15"/>
      <c r="M303" s="15"/>
      <c r="N303" s="15"/>
      <c r="O303" s="15"/>
      <c r="P303" s="15"/>
      <c r="Q303" s="15"/>
      <c r="R303" s="15"/>
      <c r="S303" s="15"/>
      <c r="T303" s="15"/>
      <c r="U303" s="15"/>
      <c r="V303" s="15"/>
    </row>
    <row r="304" spans="1:22">
      <c r="A304" s="15"/>
      <c r="B304" s="15"/>
      <c r="C304" s="15"/>
      <c r="D304" s="15"/>
      <c r="E304" s="15"/>
      <c r="F304" s="15"/>
      <c r="G304" s="15"/>
      <c r="H304" s="15"/>
      <c r="I304" s="15"/>
      <c r="J304" s="15"/>
      <c r="K304" s="15"/>
      <c r="L304" s="15"/>
      <c r="M304" s="15"/>
      <c r="N304" s="15"/>
      <c r="O304" s="15"/>
      <c r="P304" s="15"/>
      <c r="Q304" s="15"/>
      <c r="R304" s="15"/>
      <c r="S304" s="15"/>
      <c r="T304" s="15"/>
      <c r="U304" s="15"/>
      <c r="V304" s="15"/>
    </row>
    <row r="305" spans="1:22">
      <c r="A305" s="15"/>
      <c r="B305" s="15"/>
      <c r="C305" s="15"/>
      <c r="D305" s="15"/>
      <c r="E305" s="15"/>
      <c r="F305" s="15"/>
      <c r="G305" s="15"/>
      <c r="H305" s="15"/>
      <c r="I305" s="15"/>
      <c r="J305" s="15"/>
      <c r="K305" s="15"/>
      <c r="L305" s="15"/>
      <c r="M305" s="15"/>
      <c r="N305" s="15"/>
      <c r="O305" s="15"/>
      <c r="P305" s="15"/>
      <c r="Q305" s="15"/>
      <c r="R305" s="15"/>
      <c r="S305" s="15"/>
      <c r="T305" s="15"/>
      <c r="U305" s="15"/>
      <c r="V305" s="15"/>
    </row>
    <row r="306" spans="1:22">
      <c r="A306" s="15"/>
      <c r="B306" s="15"/>
      <c r="C306" s="15"/>
      <c r="D306" s="15"/>
      <c r="E306" s="15"/>
      <c r="F306" s="15"/>
      <c r="G306" s="15"/>
      <c r="H306" s="15"/>
      <c r="I306" s="15"/>
      <c r="J306" s="15"/>
      <c r="K306" s="15"/>
      <c r="L306" s="15"/>
      <c r="M306" s="15"/>
      <c r="N306" s="15"/>
      <c r="O306" s="15"/>
      <c r="P306" s="15"/>
      <c r="Q306" s="15"/>
      <c r="R306" s="15"/>
      <c r="S306" s="15"/>
      <c r="T306" s="15"/>
      <c r="U306" s="15"/>
      <c r="V306" s="15"/>
    </row>
    <row r="307" spans="1:22">
      <c r="A307" s="15"/>
      <c r="B307" s="15"/>
      <c r="C307" s="15"/>
      <c r="D307" s="15"/>
      <c r="E307" s="15"/>
      <c r="F307" s="15"/>
      <c r="G307" s="15"/>
      <c r="H307" s="15"/>
      <c r="I307" s="15"/>
      <c r="J307" s="15"/>
      <c r="K307" s="15"/>
      <c r="L307" s="15"/>
      <c r="M307" s="15"/>
      <c r="N307" s="15"/>
      <c r="O307" s="15"/>
      <c r="P307" s="15"/>
      <c r="Q307" s="15"/>
      <c r="R307" s="15"/>
      <c r="S307" s="15"/>
      <c r="T307" s="15"/>
      <c r="U307" s="15"/>
      <c r="V307" s="15"/>
    </row>
    <row r="308" spans="1:22">
      <c r="A308" s="15"/>
      <c r="B308" s="15"/>
      <c r="C308" s="15"/>
      <c r="D308" s="15"/>
      <c r="E308" s="15"/>
      <c r="F308" s="15"/>
      <c r="G308" s="15"/>
      <c r="H308" s="15"/>
      <c r="I308" s="15"/>
      <c r="J308" s="15"/>
      <c r="K308" s="15"/>
      <c r="L308" s="15"/>
      <c r="M308" s="15"/>
      <c r="N308" s="15"/>
      <c r="O308" s="15"/>
      <c r="P308" s="15"/>
      <c r="Q308" s="15"/>
      <c r="R308" s="15"/>
      <c r="S308" s="15"/>
      <c r="T308" s="15"/>
      <c r="U308" s="15"/>
      <c r="V308" s="15"/>
    </row>
    <row r="309" spans="1:22">
      <c r="A309" s="15"/>
      <c r="B309" s="15"/>
      <c r="C309" s="15"/>
      <c r="D309" s="15"/>
      <c r="E309" s="15"/>
      <c r="F309" s="15"/>
      <c r="G309" s="15"/>
      <c r="H309" s="15"/>
      <c r="I309" s="15"/>
      <c r="J309" s="15"/>
      <c r="K309" s="15"/>
      <c r="L309" s="15"/>
      <c r="M309" s="15"/>
      <c r="N309" s="15"/>
      <c r="O309" s="15"/>
      <c r="P309" s="15"/>
      <c r="Q309" s="15"/>
      <c r="R309" s="15"/>
      <c r="S309" s="15"/>
      <c r="T309" s="15"/>
      <c r="U309" s="15"/>
      <c r="V309" s="15"/>
    </row>
    <row r="310" spans="1:22">
      <c r="A310" s="15"/>
      <c r="B310" s="15"/>
      <c r="C310" s="15"/>
      <c r="D310" s="15"/>
      <c r="E310" s="15"/>
      <c r="F310" s="15"/>
      <c r="G310" s="15"/>
      <c r="H310" s="15"/>
      <c r="I310" s="15"/>
      <c r="J310" s="15"/>
      <c r="K310" s="15"/>
      <c r="L310" s="15"/>
      <c r="M310" s="15"/>
      <c r="N310" s="15"/>
      <c r="O310" s="15"/>
      <c r="P310" s="15"/>
      <c r="Q310" s="15"/>
      <c r="R310" s="15"/>
      <c r="S310" s="15"/>
      <c r="T310" s="15"/>
      <c r="U310" s="15"/>
      <c r="V310" s="15"/>
    </row>
    <row r="311" spans="1:22">
      <c r="A311" s="15"/>
      <c r="B311" s="15"/>
      <c r="C311" s="15"/>
      <c r="D311" s="15"/>
      <c r="E311" s="15"/>
      <c r="F311" s="15"/>
      <c r="G311" s="15"/>
      <c r="H311" s="15"/>
      <c r="I311" s="15"/>
      <c r="J311" s="15"/>
      <c r="K311" s="15"/>
      <c r="L311" s="15"/>
      <c r="M311" s="15"/>
      <c r="N311" s="15"/>
      <c r="O311" s="15"/>
      <c r="P311" s="15"/>
      <c r="Q311" s="15"/>
      <c r="R311" s="15"/>
      <c r="S311" s="15"/>
      <c r="T311" s="15"/>
      <c r="U311" s="15"/>
      <c r="V311" s="15"/>
    </row>
    <row r="312" spans="1:22">
      <c r="A312" s="15"/>
      <c r="B312" s="15"/>
      <c r="C312" s="15"/>
      <c r="D312" s="15"/>
      <c r="E312" s="15"/>
      <c r="F312" s="15"/>
      <c r="G312" s="15"/>
      <c r="H312" s="15"/>
      <c r="I312" s="15"/>
      <c r="J312" s="15"/>
      <c r="K312" s="15"/>
      <c r="L312" s="15"/>
      <c r="M312" s="15"/>
      <c r="N312" s="15"/>
      <c r="O312" s="15"/>
      <c r="P312" s="15"/>
      <c r="Q312" s="15"/>
      <c r="R312" s="15"/>
      <c r="S312" s="15"/>
      <c r="T312" s="15"/>
      <c r="U312" s="15"/>
      <c r="V312" s="15"/>
    </row>
    <row r="313" spans="1:22">
      <c r="A313" s="15"/>
      <c r="B313" s="15"/>
      <c r="C313" s="15"/>
      <c r="D313" s="15"/>
      <c r="E313" s="15"/>
      <c r="F313" s="15"/>
      <c r="G313" s="15"/>
      <c r="H313" s="15"/>
      <c r="I313" s="15"/>
      <c r="J313" s="15"/>
      <c r="K313" s="15"/>
      <c r="L313" s="15"/>
      <c r="M313" s="15"/>
      <c r="N313" s="15"/>
      <c r="O313" s="15"/>
      <c r="P313" s="15"/>
      <c r="Q313" s="15"/>
      <c r="R313" s="15"/>
      <c r="S313" s="15"/>
      <c r="T313" s="15"/>
      <c r="U313" s="15"/>
      <c r="V313" s="15"/>
    </row>
    <row r="314" spans="1:22">
      <c r="A314" s="15"/>
      <c r="B314" s="15"/>
      <c r="C314" s="15"/>
      <c r="D314" s="15"/>
      <c r="E314" s="15"/>
      <c r="F314" s="15"/>
      <c r="G314" s="15"/>
      <c r="H314" s="15"/>
      <c r="I314" s="15"/>
      <c r="J314" s="15"/>
      <c r="K314" s="15"/>
      <c r="L314" s="15"/>
      <c r="M314" s="15"/>
      <c r="N314" s="15"/>
      <c r="O314" s="15"/>
      <c r="P314" s="15"/>
      <c r="Q314" s="15"/>
      <c r="R314" s="15"/>
      <c r="S314" s="15"/>
      <c r="T314" s="15"/>
      <c r="U314" s="15"/>
      <c r="V314" s="15"/>
    </row>
    <row r="315" spans="1:22">
      <c r="A315" s="15"/>
      <c r="B315" s="15"/>
      <c r="C315" s="15"/>
      <c r="D315" s="15"/>
      <c r="E315" s="15"/>
      <c r="F315" s="15"/>
      <c r="G315" s="15"/>
      <c r="H315" s="15"/>
      <c r="I315" s="15"/>
      <c r="J315" s="15"/>
      <c r="K315" s="15"/>
      <c r="L315" s="15"/>
      <c r="M315" s="15"/>
      <c r="N315" s="15"/>
      <c r="O315" s="15"/>
      <c r="P315" s="15"/>
      <c r="Q315" s="15"/>
      <c r="R315" s="15"/>
      <c r="S315" s="15"/>
      <c r="T315" s="15"/>
      <c r="U315" s="15"/>
      <c r="V315" s="15"/>
    </row>
    <row r="316" spans="1:22">
      <c r="A316" s="15"/>
      <c r="B316" s="15"/>
      <c r="C316" s="15"/>
      <c r="D316" s="15"/>
      <c r="E316" s="15"/>
      <c r="F316" s="15"/>
      <c r="G316" s="15"/>
      <c r="H316" s="15"/>
      <c r="I316" s="15"/>
      <c r="J316" s="15"/>
      <c r="K316" s="15"/>
      <c r="L316" s="15"/>
      <c r="M316" s="15"/>
      <c r="N316" s="15"/>
      <c r="O316" s="15"/>
      <c r="P316" s="15"/>
      <c r="Q316" s="15"/>
      <c r="R316" s="15"/>
      <c r="S316" s="15"/>
      <c r="T316" s="15"/>
      <c r="U316" s="15"/>
      <c r="V316" s="15"/>
    </row>
    <row r="317" spans="1:22">
      <c r="A317" s="15"/>
      <c r="B317" s="15"/>
      <c r="C317" s="15"/>
      <c r="D317" s="15"/>
      <c r="E317" s="15"/>
      <c r="F317" s="15"/>
      <c r="G317" s="15"/>
      <c r="H317" s="15"/>
      <c r="I317" s="15"/>
      <c r="J317" s="15"/>
      <c r="K317" s="15"/>
      <c r="L317" s="15"/>
      <c r="M317" s="15"/>
      <c r="N317" s="15"/>
      <c r="O317" s="15"/>
      <c r="P317" s="15"/>
      <c r="Q317" s="15"/>
      <c r="R317" s="15"/>
      <c r="S317" s="15"/>
      <c r="T317" s="15"/>
      <c r="U317" s="15"/>
      <c r="V317" s="15"/>
    </row>
    <row r="318" spans="1:22">
      <c r="A318" s="15"/>
      <c r="B318" s="15"/>
      <c r="C318" s="15"/>
      <c r="D318" s="15"/>
      <c r="E318" s="15"/>
      <c r="F318" s="15"/>
      <c r="G318" s="15"/>
      <c r="H318" s="15"/>
      <c r="I318" s="15"/>
      <c r="J318" s="15"/>
      <c r="K318" s="15"/>
      <c r="L318" s="15"/>
      <c r="M318" s="15"/>
      <c r="N318" s="15"/>
      <c r="O318" s="15"/>
      <c r="P318" s="15"/>
      <c r="Q318" s="15"/>
      <c r="R318" s="15"/>
      <c r="S318" s="15"/>
      <c r="T318" s="15"/>
      <c r="U318" s="15"/>
      <c r="V318" s="15"/>
    </row>
    <row r="319" spans="1:22">
      <c r="A319" s="15"/>
      <c r="B319" s="15"/>
      <c r="C319" s="15"/>
      <c r="D319" s="15"/>
      <c r="E319" s="15"/>
      <c r="F319" s="15"/>
      <c r="G319" s="15"/>
      <c r="H319" s="15"/>
      <c r="I319" s="15"/>
      <c r="J319" s="15"/>
      <c r="K319" s="15"/>
      <c r="L319" s="15"/>
      <c r="M319" s="15"/>
      <c r="N319" s="15"/>
      <c r="O319" s="15"/>
      <c r="P319" s="15"/>
      <c r="Q319" s="15"/>
      <c r="R319" s="15"/>
      <c r="S319" s="15"/>
      <c r="T319" s="15"/>
      <c r="U319" s="15"/>
      <c r="V319" s="15"/>
    </row>
    <row r="320" spans="1:22">
      <c r="A320" s="15"/>
      <c r="B320" s="15"/>
      <c r="C320" s="15"/>
      <c r="D320" s="15"/>
      <c r="E320" s="15"/>
      <c r="F320" s="15"/>
      <c r="G320" s="15"/>
      <c r="H320" s="15"/>
      <c r="I320" s="15"/>
      <c r="J320" s="15"/>
      <c r="K320" s="15"/>
      <c r="L320" s="15"/>
      <c r="M320" s="15"/>
      <c r="N320" s="15"/>
      <c r="O320" s="15"/>
      <c r="P320" s="15"/>
      <c r="Q320" s="15"/>
      <c r="R320" s="15"/>
      <c r="S320" s="15"/>
      <c r="T320" s="15"/>
      <c r="U320" s="15"/>
      <c r="V320" s="15"/>
    </row>
    <row r="321" spans="1:22">
      <c r="A321" s="15"/>
      <c r="B321" s="15"/>
      <c r="C321" s="15"/>
      <c r="D321" s="15"/>
      <c r="E321" s="15"/>
      <c r="F321" s="15"/>
      <c r="G321" s="15"/>
      <c r="H321" s="15"/>
      <c r="I321" s="15"/>
      <c r="J321" s="15"/>
      <c r="K321" s="15"/>
      <c r="L321" s="15"/>
      <c r="M321" s="15"/>
      <c r="N321" s="15"/>
      <c r="O321" s="15"/>
      <c r="P321" s="15"/>
      <c r="Q321" s="15"/>
      <c r="R321" s="15"/>
      <c r="S321" s="15"/>
      <c r="T321" s="15"/>
      <c r="U321" s="15"/>
      <c r="V321" s="15"/>
    </row>
    <row r="322" spans="1:22">
      <c r="A322" s="15"/>
      <c r="B322" s="15"/>
      <c r="C322" s="15"/>
      <c r="D322" s="15"/>
      <c r="E322" s="15"/>
      <c r="F322" s="15"/>
      <c r="G322" s="15"/>
      <c r="H322" s="15"/>
      <c r="I322" s="15"/>
      <c r="J322" s="15"/>
      <c r="K322" s="15"/>
      <c r="L322" s="15"/>
      <c r="M322" s="15"/>
      <c r="N322" s="15"/>
      <c r="O322" s="15"/>
      <c r="P322" s="15"/>
      <c r="Q322" s="15"/>
      <c r="R322" s="15"/>
      <c r="S322" s="15"/>
      <c r="T322" s="15"/>
      <c r="U322" s="15"/>
      <c r="V322" s="15"/>
    </row>
    <row r="323" spans="1:22">
      <c r="A323" s="15"/>
      <c r="B323" s="15"/>
      <c r="C323" s="15"/>
      <c r="D323" s="15"/>
      <c r="E323" s="15"/>
      <c r="F323" s="15"/>
      <c r="G323" s="15"/>
      <c r="H323" s="15"/>
      <c r="I323" s="15"/>
      <c r="J323" s="15"/>
      <c r="K323" s="15"/>
      <c r="L323" s="15"/>
      <c r="M323" s="15"/>
      <c r="N323" s="15"/>
      <c r="O323" s="15"/>
      <c r="P323" s="15"/>
      <c r="Q323" s="15"/>
      <c r="R323" s="15"/>
      <c r="S323" s="15"/>
      <c r="T323" s="15"/>
      <c r="U323" s="15"/>
      <c r="V323" s="15"/>
    </row>
    <row r="324" spans="1:22">
      <c r="A324" s="15"/>
      <c r="B324" s="15"/>
      <c r="C324" s="15"/>
      <c r="D324" s="15"/>
      <c r="E324" s="15"/>
      <c r="F324" s="15"/>
      <c r="G324" s="15"/>
      <c r="H324" s="15"/>
      <c r="I324" s="15"/>
      <c r="J324" s="15"/>
      <c r="K324" s="15"/>
      <c r="L324" s="15"/>
      <c r="M324" s="15"/>
      <c r="N324" s="15"/>
      <c r="O324" s="15"/>
      <c r="P324" s="15"/>
      <c r="Q324" s="15"/>
      <c r="R324" s="15"/>
      <c r="S324" s="15"/>
      <c r="T324" s="15"/>
      <c r="U324" s="15"/>
      <c r="V324" s="15"/>
    </row>
    <row r="325" spans="1:22">
      <c r="A325" s="15"/>
      <c r="B325" s="15"/>
      <c r="C325" s="15"/>
      <c r="D325" s="15"/>
      <c r="E325" s="15"/>
      <c r="F325" s="15"/>
      <c r="G325" s="15"/>
      <c r="H325" s="15"/>
      <c r="I325" s="15"/>
      <c r="J325" s="15"/>
      <c r="K325" s="15"/>
      <c r="L325" s="15"/>
      <c r="M325" s="15"/>
      <c r="N325" s="15"/>
      <c r="O325" s="15"/>
      <c r="P325" s="15"/>
      <c r="Q325" s="15"/>
      <c r="R325" s="15"/>
      <c r="S325" s="15"/>
      <c r="T325" s="15"/>
      <c r="U325" s="15"/>
      <c r="V325" s="15"/>
    </row>
    <row r="326" spans="1:22">
      <c r="A326" s="15"/>
      <c r="B326" s="15"/>
      <c r="C326" s="15"/>
      <c r="D326" s="15"/>
      <c r="E326" s="15"/>
      <c r="F326" s="15"/>
      <c r="G326" s="15"/>
      <c r="H326" s="15"/>
      <c r="I326" s="15"/>
      <c r="J326" s="15"/>
      <c r="K326" s="15"/>
      <c r="L326" s="15"/>
      <c r="M326" s="15"/>
      <c r="N326" s="15"/>
      <c r="O326" s="15"/>
      <c r="P326" s="15"/>
      <c r="Q326" s="15"/>
      <c r="R326" s="15"/>
      <c r="S326" s="15"/>
      <c r="T326" s="15"/>
      <c r="U326" s="15"/>
      <c r="V326" s="15"/>
    </row>
    <row r="327" spans="1:22">
      <c r="A327" s="15"/>
      <c r="B327" s="15"/>
      <c r="C327" s="15"/>
      <c r="D327" s="15"/>
      <c r="E327" s="15"/>
      <c r="F327" s="15"/>
      <c r="G327" s="15"/>
      <c r="H327" s="15"/>
      <c r="I327" s="15"/>
      <c r="J327" s="15"/>
      <c r="K327" s="15"/>
      <c r="L327" s="15"/>
      <c r="M327" s="15"/>
      <c r="N327" s="15"/>
      <c r="O327" s="15"/>
      <c r="P327" s="15"/>
      <c r="Q327" s="15"/>
      <c r="R327" s="15"/>
      <c r="S327" s="15"/>
      <c r="T327" s="15"/>
      <c r="U327" s="15"/>
      <c r="V327" s="15"/>
    </row>
    <row r="328" spans="1:22">
      <c r="A328" s="15"/>
      <c r="B328" s="15"/>
      <c r="C328" s="15"/>
      <c r="D328" s="15"/>
      <c r="E328" s="15"/>
      <c r="F328" s="15"/>
      <c r="G328" s="15"/>
      <c r="H328" s="15"/>
      <c r="I328" s="15"/>
      <c r="J328" s="15"/>
      <c r="K328" s="15"/>
      <c r="L328" s="15"/>
      <c r="M328" s="15"/>
      <c r="N328" s="15"/>
      <c r="O328" s="15"/>
      <c r="P328" s="15"/>
      <c r="Q328" s="15"/>
      <c r="R328" s="15"/>
      <c r="S328" s="15"/>
      <c r="T328" s="15"/>
      <c r="U328" s="15"/>
      <c r="V328" s="15"/>
    </row>
    <row r="329" spans="1:22">
      <c r="A329" s="15"/>
      <c r="B329" s="15"/>
      <c r="C329" s="15"/>
      <c r="D329" s="15"/>
      <c r="E329" s="15"/>
      <c r="F329" s="15"/>
      <c r="G329" s="15"/>
      <c r="H329" s="15"/>
      <c r="I329" s="15"/>
      <c r="J329" s="15"/>
      <c r="K329" s="15"/>
      <c r="L329" s="15"/>
      <c r="M329" s="15"/>
      <c r="N329" s="15"/>
      <c r="O329" s="15"/>
      <c r="P329" s="15"/>
      <c r="Q329" s="15"/>
      <c r="R329" s="15"/>
      <c r="S329" s="15"/>
      <c r="T329" s="15"/>
      <c r="U329" s="15"/>
      <c r="V329" s="15"/>
    </row>
    <row r="330" spans="1:22">
      <c r="A330" s="15"/>
      <c r="B330" s="15"/>
      <c r="C330" s="15"/>
      <c r="D330" s="15"/>
      <c r="E330" s="15"/>
      <c r="F330" s="15"/>
      <c r="G330" s="15"/>
      <c r="H330" s="15"/>
      <c r="I330" s="15"/>
      <c r="J330" s="15"/>
      <c r="K330" s="15"/>
      <c r="L330" s="15"/>
      <c r="M330" s="15"/>
      <c r="N330" s="15"/>
      <c r="O330" s="15"/>
      <c r="P330" s="15"/>
      <c r="Q330" s="15"/>
      <c r="R330" s="15"/>
      <c r="S330" s="15"/>
      <c r="T330" s="15"/>
      <c r="U330" s="15"/>
      <c r="V330" s="15"/>
    </row>
    <row r="331" spans="1:22">
      <c r="A331" s="15"/>
      <c r="B331" s="15"/>
      <c r="C331" s="15"/>
      <c r="D331" s="15"/>
      <c r="E331" s="15"/>
      <c r="F331" s="15"/>
      <c r="G331" s="15"/>
      <c r="H331" s="15"/>
      <c r="I331" s="15"/>
      <c r="J331" s="15"/>
      <c r="K331" s="15"/>
      <c r="L331" s="15"/>
      <c r="M331" s="15"/>
      <c r="N331" s="15"/>
      <c r="O331" s="15"/>
      <c r="P331" s="15"/>
      <c r="Q331" s="15"/>
      <c r="R331" s="15"/>
      <c r="S331" s="15"/>
      <c r="T331" s="15"/>
      <c r="U331" s="15"/>
      <c r="V331" s="15"/>
    </row>
    <row r="332" spans="1:22">
      <c r="A332" s="15"/>
      <c r="B332" s="15"/>
      <c r="C332" s="15"/>
      <c r="D332" s="15"/>
      <c r="E332" s="15"/>
      <c r="F332" s="15"/>
      <c r="G332" s="15"/>
      <c r="H332" s="15"/>
      <c r="I332" s="15"/>
      <c r="J332" s="15"/>
      <c r="K332" s="15"/>
      <c r="L332" s="15"/>
      <c r="M332" s="15"/>
      <c r="N332" s="15"/>
      <c r="O332" s="15"/>
      <c r="P332" s="15"/>
      <c r="Q332" s="15"/>
      <c r="R332" s="15"/>
      <c r="S332" s="15"/>
      <c r="T332" s="15"/>
      <c r="U332" s="15"/>
      <c r="V332" s="15"/>
    </row>
    <row r="333" spans="1:22">
      <c r="A333" s="15"/>
      <c r="B333" s="15"/>
      <c r="C333" s="15"/>
      <c r="D333" s="15"/>
      <c r="E333" s="15"/>
      <c r="F333" s="15"/>
      <c r="G333" s="15"/>
      <c r="H333" s="15"/>
      <c r="I333" s="15"/>
      <c r="J333" s="15"/>
      <c r="K333" s="15"/>
      <c r="L333" s="15"/>
      <c r="M333" s="15"/>
      <c r="N333" s="15"/>
      <c r="O333" s="15"/>
      <c r="P333" s="15"/>
      <c r="Q333" s="15"/>
      <c r="R333" s="15"/>
      <c r="S333" s="15"/>
      <c r="T333" s="15"/>
      <c r="U333" s="15"/>
      <c r="V333" s="15"/>
    </row>
    <row r="334" spans="1:22">
      <c r="A334" s="15"/>
      <c r="B334" s="15"/>
      <c r="C334" s="15"/>
      <c r="D334" s="15"/>
      <c r="E334" s="15"/>
      <c r="F334" s="15"/>
      <c r="G334" s="15"/>
      <c r="H334" s="15"/>
      <c r="I334" s="15"/>
      <c r="J334" s="15"/>
      <c r="K334" s="15"/>
      <c r="L334" s="15"/>
      <c r="M334" s="15"/>
      <c r="N334" s="15"/>
      <c r="O334" s="15"/>
      <c r="P334" s="15"/>
      <c r="Q334" s="15"/>
      <c r="R334" s="15"/>
      <c r="S334" s="15"/>
      <c r="T334" s="15"/>
      <c r="U334" s="15"/>
      <c r="V334" s="15"/>
    </row>
    <row r="335" spans="1:22">
      <c r="A335" s="15"/>
      <c r="B335" s="15"/>
      <c r="C335" s="15"/>
      <c r="D335" s="15"/>
      <c r="E335" s="15"/>
      <c r="F335" s="15"/>
      <c r="G335" s="15"/>
      <c r="H335" s="15"/>
      <c r="I335" s="15"/>
      <c r="J335" s="15"/>
      <c r="K335" s="15"/>
      <c r="L335" s="15"/>
      <c r="M335" s="15"/>
      <c r="N335" s="15"/>
      <c r="O335" s="15"/>
      <c r="P335" s="15"/>
      <c r="Q335" s="15"/>
      <c r="R335" s="15"/>
      <c r="S335" s="15"/>
      <c r="T335" s="15"/>
      <c r="U335" s="15"/>
      <c r="V335" s="15"/>
    </row>
    <row r="336" spans="1:22">
      <c r="A336" s="15"/>
      <c r="B336" s="15"/>
      <c r="C336" s="15"/>
      <c r="D336" s="15"/>
      <c r="E336" s="15"/>
      <c r="F336" s="15"/>
      <c r="G336" s="15"/>
      <c r="H336" s="15"/>
      <c r="I336" s="15"/>
      <c r="J336" s="15"/>
      <c r="K336" s="15"/>
      <c r="L336" s="15"/>
      <c r="M336" s="15"/>
      <c r="N336" s="15"/>
      <c r="O336" s="15"/>
      <c r="P336" s="15"/>
      <c r="Q336" s="15"/>
      <c r="R336" s="15"/>
      <c r="S336" s="15"/>
      <c r="T336" s="15"/>
      <c r="U336" s="15"/>
      <c r="V336" s="15"/>
    </row>
    <row r="337" spans="1:22">
      <c r="A337" s="15"/>
      <c r="B337" s="15"/>
      <c r="C337" s="15"/>
      <c r="D337" s="15"/>
      <c r="E337" s="15"/>
      <c r="F337" s="15"/>
      <c r="G337" s="15"/>
      <c r="H337" s="15"/>
      <c r="I337" s="15"/>
      <c r="J337" s="15"/>
      <c r="K337" s="15"/>
      <c r="L337" s="15"/>
      <c r="M337" s="15"/>
      <c r="N337" s="15"/>
      <c r="O337" s="15"/>
      <c r="P337" s="15"/>
      <c r="Q337" s="15"/>
      <c r="R337" s="15"/>
      <c r="S337" s="15"/>
      <c r="T337" s="15"/>
      <c r="U337" s="15"/>
      <c r="V337" s="15"/>
    </row>
    <row r="338" spans="1:22">
      <c r="A338" s="15"/>
      <c r="B338" s="15"/>
      <c r="C338" s="15"/>
      <c r="D338" s="15"/>
      <c r="E338" s="15"/>
      <c r="F338" s="15"/>
      <c r="G338" s="15"/>
      <c r="H338" s="15"/>
      <c r="I338" s="15"/>
      <c r="J338" s="15"/>
      <c r="K338" s="15"/>
      <c r="L338" s="15"/>
      <c r="M338" s="15"/>
      <c r="N338" s="15"/>
      <c r="O338" s="15"/>
      <c r="P338" s="15"/>
      <c r="Q338" s="15"/>
      <c r="R338" s="15"/>
      <c r="S338" s="15"/>
      <c r="T338" s="15"/>
      <c r="U338" s="15"/>
      <c r="V338" s="15"/>
    </row>
    <row r="339" spans="1:22">
      <c r="A339" s="15"/>
      <c r="B339" s="15"/>
      <c r="C339" s="15"/>
      <c r="D339" s="15"/>
      <c r="E339" s="15"/>
      <c r="F339" s="15"/>
      <c r="G339" s="15"/>
      <c r="H339" s="15"/>
      <c r="I339" s="15"/>
      <c r="J339" s="15"/>
      <c r="K339" s="15"/>
      <c r="L339" s="15"/>
      <c r="M339" s="15"/>
      <c r="N339" s="15"/>
      <c r="O339" s="15"/>
      <c r="P339" s="15"/>
      <c r="Q339" s="15"/>
      <c r="R339" s="15"/>
      <c r="S339" s="15"/>
      <c r="T339" s="15"/>
      <c r="U339" s="15"/>
      <c r="V339" s="15"/>
    </row>
    <row r="340" spans="1:22">
      <c r="A340" s="15"/>
      <c r="B340" s="15"/>
      <c r="C340" s="15"/>
      <c r="D340" s="15"/>
      <c r="E340" s="15"/>
      <c r="F340" s="15"/>
      <c r="G340" s="15"/>
      <c r="H340" s="15"/>
      <c r="I340" s="15"/>
      <c r="J340" s="15"/>
      <c r="K340" s="15"/>
      <c r="L340" s="15"/>
      <c r="M340" s="15"/>
      <c r="N340" s="15"/>
      <c r="O340" s="15"/>
      <c r="P340" s="15"/>
      <c r="Q340" s="15"/>
      <c r="R340" s="15"/>
      <c r="S340" s="15"/>
      <c r="T340" s="15"/>
      <c r="U340" s="15"/>
      <c r="V340" s="15"/>
    </row>
    <row r="341" spans="1:22">
      <c r="A341" s="15"/>
      <c r="B341" s="15"/>
      <c r="C341" s="15"/>
      <c r="D341" s="15"/>
      <c r="E341" s="15"/>
      <c r="F341" s="15"/>
      <c r="G341" s="15"/>
      <c r="H341" s="15"/>
      <c r="I341" s="15"/>
      <c r="J341" s="15"/>
      <c r="K341" s="15"/>
      <c r="L341" s="15"/>
      <c r="M341" s="15"/>
      <c r="N341" s="15"/>
      <c r="O341" s="15"/>
      <c r="P341" s="15"/>
      <c r="Q341" s="15"/>
      <c r="R341" s="15"/>
      <c r="S341" s="15"/>
      <c r="T341" s="15"/>
      <c r="U341" s="15"/>
      <c r="V341" s="15"/>
    </row>
    <row r="342" spans="1:22">
      <c r="A342" s="15"/>
      <c r="B342" s="15"/>
      <c r="C342" s="15"/>
      <c r="D342" s="15"/>
      <c r="E342" s="15"/>
      <c r="F342" s="15"/>
      <c r="G342" s="15"/>
      <c r="H342" s="15"/>
      <c r="I342" s="15"/>
      <c r="J342" s="15"/>
      <c r="K342" s="15"/>
      <c r="L342" s="15"/>
      <c r="M342" s="15"/>
      <c r="N342" s="15"/>
      <c r="O342" s="15"/>
      <c r="P342" s="15"/>
      <c r="Q342" s="15"/>
      <c r="R342" s="15"/>
      <c r="S342" s="15"/>
      <c r="T342" s="15"/>
      <c r="U342" s="15"/>
      <c r="V342" s="15"/>
    </row>
    <row r="343" spans="1:22">
      <c r="A343" s="15"/>
      <c r="B343" s="15"/>
      <c r="C343" s="15"/>
      <c r="D343" s="15"/>
      <c r="E343" s="15"/>
      <c r="F343" s="15"/>
      <c r="G343" s="15"/>
      <c r="H343" s="15"/>
      <c r="I343" s="15"/>
      <c r="J343" s="15"/>
      <c r="K343" s="15"/>
      <c r="L343" s="15"/>
      <c r="M343" s="15"/>
      <c r="N343" s="15"/>
      <c r="O343" s="15"/>
      <c r="P343" s="15"/>
      <c r="Q343" s="15"/>
      <c r="R343" s="15"/>
      <c r="S343" s="15"/>
      <c r="T343" s="15"/>
      <c r="U343" s="15"/>
      <c r="V343" s="15"/>
    </row>
    <row r="344" spans="1:22">
      <c r="A344" s="15"/>
      <c r="B344" s="15"/>
      <c r="C344" s="15"/>
      <c r="D344" s="15"/>
      <c r="E344" s="15"/>
      <c r="F344" s="15"/>
      <c r="G344" s="15"/>
      <c r="H344" s="15"/>
      <c r="I344" s="15"/>
      <c r="J344" s="15"/>
      <c r="K344" s="15"/>
      <c r="L344" s="15"/>
      <c r="M344" s="15"/>
      <c r="N344" s="15"/>
      <c r="O344" s="15"/>
      <c r="P344" s="15"/>
      <c r="Q344" s="15"/>
      <c r="R344" s="15"/>
      <c r="S344" s="15"/>
      <c r="T344" s="15"/>
      <c r="U344" s="15"/>
      <c r="V344" s="15"/>
    </row>
    <row r="345" spans="1:22">
      <c r="A345" s="15"/>
      <c r="B345" s="15"/>
      <c r="C345" s="15"/>
      <c r="D345" s="15"/>
      <c r="E345" s="15"/>
      <c r="F345" s="15"/>
      <c r="G345" s="15"/>
      <c r="H345" s="15"/>
      <c r="I345" s="15"/>
      <c r="J345" s="15"/>
      <c r="K345" s="15"/>
      <c r="L345" s="15"/>
      <c r="M345" s="15"/>
      <c r="N345" s="15"/>
      <c r="O345" s="15"/>
      <c r="P345" s="15"/>
      <c r="Q345" s="15"/>
      <c r="R345" s="15"/>
      <c r="S345" s="15"/>
      <c r="T345" s="15"/>
      <c r="U345" s="15"/>
      <c r="V345" s="15"/>
    </row>
    <row r="346" spans="1:22">
      <c r="A346" s="15"/>
      <c r="B346" s="15"/>
      <c r="C346" s="15"/>
      <c r="D346" s="15"/>
      <c r="E346" s="15"/>
      <c r="F346" s="15"/>
      <c r="G346" s="15"/>
      <c r="H346" s="15"/>
      <c r="I346" s="15"/>
      <c r="J346" s="15"/>
      <c r="K346" s="15"/>
      <c r="L346" s="15"/>
      <c r="M346" s="15"/>
      <c r="N346" s="15"/>
      <c r="O346" s="15"/>
      <c r="P346" s="15"/>
      <c r="Q346" s="15"/>
      <c r="R346" s="15"/>
      <c r="S346" s="15"/>
      <c r="T346" s="15"/>
      <c r="U346" s="15"/>
      <c r="V346" s="15"/>
    </row>
    <row r="347" spans="1:22">
      <c r="A347" s="15"/>
      <c r="B347" s="15"/>
      <c r="C347" s="15"/>
      <c r="D347" s="15"/>
      <c r="E347" s="15"/>
      <c r="F347" s="15"/>
      <c r="G347" s="15"/>
      <c r="H347" s="15"/>
      <c r="I347" s="15"/>
      <c r="J347" s="15"/>
      <c r="K347" s="15"/>
      <c r="L347" s="15"/>
      <c r="M347" s="15"/>
      <c r="N347" s="15"/>
      <c r="O347" s="15"/>
      <c r="P347" s="15"/>
      <c r="Q347" s="15"/>
      <c r="R347" s="15"/>
      <c r="S347" s="15"/>
      <c r="T347" s="15"/>
      <c r="U347" s="15"/>
      <c r="V347" s="15"/>
    </row>
    <row r="348" spans="1:22">
      <c r="A348" s="15"/>
      <c r="B348" s="15"/>
      <c r="C348" s="15"/>
      <c r="D348" s="15"/>
      <c r="E348" s="15"/>
      <c r="F348" s="15"/>
      <c r="G348" s="15"/>
      <c r="H348" s="15"/>
      <c r="I348" s="15"/>
      <c r="J348" s="15"/>
      <c r="K348" s="15"/>
      <c r="L348" s="15"/>
      <c r="M348" s="15"/>
      <c r="N348" s="15"/>
      <c r="O348" s="15"/>
      <c r="P348" s="15"/>
      <c r="Q348" s="15"/>
      <c r="R348" s="15"/>
      <c r="S348" s="15"/>
      <c r="T348" s="15"/>
      <c r="U348" s="15"/>
      <c r="V348" s="15"/>
    </row>
    <row r="349" spans="1:22">
      <c r="A349" s="15"/>
      <c r="B349" s="15"/>
      <c r="C349" s="15"/>
      <c r="D349" s="15"/>
      <c r="E349" s="15"/>
      <c r="F349" s="15"/>
      <c r="G349" s="15"/>
      <c r="H349" s="15"/>
      <c r="I349" s="15"/>
      <c r="J349" s="15"/>
      <c r="K349" s="15"/>
      <c r="L349" s="15"/>
      <c r="M349" s="15"/>
      <c r="N349" s="15"/>
      <c r="O349" s="15"/>
      <c r="P349" s="15"/>
      <c r="Q349" s="15"/>
      <c r="R349" s="15"/>
      <c r="S349" s="15"/>
      <c r="T349" s="15"/>
      <c r="U349" s="15"/>
      <c r="V349" s="15"/>
    </row>
    <row r="350" spans="1:22">
      <c r="A350" s="15"/>
      <c r="B350" s="15"/>
      <c r="C350" s="15"/>
      <c r="D350" s="15"/>
      <c r="E350" s="15"/>
      <c r="F350" s="15"/>
      <c r="G350" s="15"/>
      <c r="H350" s="15"/>
      <c r="I350" s="15"/>
      <c r="J350" s="15"/>
      <c r="K350" s="15"/>
      <c r="L350" s="15"/>
      <c r="M350" s="15"/>
      <c r="N350" s="15"/>
      <c r="O350" s="15"/>
      <c r="P350" s="15"/>
      <c r="Q350" s="15"/>
      <c r="R350" s="15"/>
      <c r="S350" s="15"/>
      <c r="T350" s="15"/>
      <c r="U350" s="15"/>
      <c r="V350" s="15"/>
    </row>
    <row r="351" spans="1:22">
      <c r="A351" s="15"/>
      <c r="B351" s="15"/>
      <c r="C351" s="15"/>
      <c r="D351" s="15"/>
      <c r="E351" s="15"/>
      <c r="F351" s="15"/>
      <c r="G351" s="15"/>
      <c r="H351" s="15"/>
      <c r="I351" s="15"/>
      <c r="J351" s="15"/>
      <c r="K351" s="15"/>
      <c r="L351" s="15"/>
      <c r="M351" s="15"/>
      <c r="N351" s="15"/>
      <c r="O351" s="15"/>
      <c r="P351" s="15"/>
      <c r="Q351" s="15"/>
      <c r="R351" s="15"/>
      <c r="S351" s="15"/>
      <c r="T351" s="15"/>
      <c r="U351" s="15"/>
      <c r="V351" s="15"/>
    </row>
    <row r="352" spans="1:22">
      <c r="A352" s="15"/>
      <c r="B352" s="15"/>
      <c r="C352" s="15"/>
      <c r="D352" s="15"/>
      <c r="E352" s="15"/>
      <c r="F352" s="15"/>
      <c r="G352" s="15"/>
      <c r="H352" s="15"/>
      <c r="I352" s="15"/>
      <c r="J352" s="15"/>
      <c r="K352" s="15"/>
      <c r="L352" s="15"/>
      <c r="M352" s="15"/>
      <c r="N352" s="15"/>
      <c r="O352" s="15"/>
      <c r="P352" s="15"/>
      <c r="Q352" s="15"/>
      <c r="R352" s="15"/>
      <c r="S352" s="15"/>
      <c r="T352" s="15"/>
      <c r="U352" s="15"/>
      <c r="V352" s="15"/>
    </row>
    <row r="353" spans="1:22">
      <c r="A353" s="15"/>
      <c r="B353" s="15"/>
      <c r="C353" s="15"/>
      <c r="D353" s="15"/>
      <c r="E353" s="15"/>
      <c r="F353" s="15"/>
      <c r="G353" s="15"/>
      <c r="H353" s="15"/>
      <c r="I353" s="15"/>
      <c r="J353" s="15"/>
      <c r="K353" s="15"/>
      <c r="L353" s="15"/>
      <c r="M353" s="15"/>
      <c r="N353" s="15"/>
      <c r="O353" s="15"/>
      <c r="P353" s="15"/>
      <c r="Q353" s="15"/>
      <c r="R353" s="15"/>
      <c r="S353" s="15"/>
      <c r="T353" s="15"/>
      <c r="U353" s="15"/>
      <c r="V353" s="15"/>
    </row>
    <row r="354" spans="1:22">
      <c r="A354" s="15"/>
      <c r="B354" s="15"/>
      <c r="C354" s="15"/>
      <c r="D354" s="15"/>
      <c r="E354" s="15"/>
      <c r="F354" s="15"/>
      <c r="G354" s="15"/>
      <c r="H354" s="15"/>
      <c r="I354" s="15"/>
      <c r="J354" s="15"/>
      <c r="K354" s="15"/>
      <c r="L354" s="15"/>
      <c r="M354" s="15"/>
      <c r="N354" s="15"/>
      <c r="O354" s="15"/>
      <c r="P354" s="15"/>
      <c r="Q354" s="15"/>
      <c r="R354" s="15"/>
      <c r="S354" s="15"/>
      <c r="T354" s="15"/>
      <c r="U354" s="15"/>
      <c r="V354" s="15"/>
    </row>
    <row r="355" spans="1:22">
      <c r="A355" s="15"/>
      <c r="B355" s="15"/>
      <c r="C355" s="15"/>
      <c r="D355" s="15"/>
      <c r="E355" s="15"/>
      <c r="F355" s="15"/>
      <c r="G355" s="15"/>
      <c r="H355" s="15"/>
      <c r="I355" s="15"/>
      <c r="J355" s="15"/>
      <c r="K355" s="15"/>
      <c r="L355" s="15"/>
      <c r="M355" s="15"/>
      <c r="N355" s="15"/>
      <c r="O355" s="15"/>
      <c r="P355" s="15"/>
      <c r="Q355" s="15"/>
      <c r="R355" s="15"/>
      <c r="S355" s="15"/>
      <c r="T355" s="15"/>
      <c r="U355" s="15"/>
      <c r="V355" s="15"/>
    </row>
    <row r="356" spans="1:22">
      <c r="A356" s="15"/>
      <c r="B356" s="15"/>
      <c r="C356" s="15"/>
      <c r="D356" s="15"/>
      <c r="E356" s="15"/>
      <c r="F356" s="15"/>
      <c r="G356" s="15"/>
      <c r="H356" s="15"/>
      <c r="I356" s="15"/>
      <c r="J356" s="15"/>
      <c r="K356" s="15"/>
      <c r="L356" s="15"/>
      <c r="M356" s="15"/>
      <c r="N356" s="15"/>
      <c r="O356" s="15"/>
      <c r="P356" s="15"/>
      <c r="Q356" s="15"/>
      <c r="R356" s="15"/>
      <c r="S356" s="15"/>
      <c r="T356" s="15"/>
      <c r="U356" s="15"/>
      <c r="V356" s="15"/>
    </row>
    <row r="357" spans="1:22">
      <c r="A357" s="15"/>
      <c r="B357" s="15"/>
      <c r="C357" s="15"/>
      <c r="D357" s="15"/>
      <c r="E357" s="15"/>
      <c r="F357" s="15"/>
      <c r="G357" s="15"/>
      <c r="H357" s="15"/>
      <c r="I357" s="15"/>
      <c r="J357" s="15"/>
      <c r="K357" s="15"/>
      <c r="L357" s="15"/>
      <c r="M357" s="15"/>
      <c r="N357" s="15"/>
      <c r="O357" s="15"/>
      <c r="P357" s="15"/>
      <c r="Q357" s="15"/>
      <c r="R357" s="15"/>
      <c r="S357" s="15"/>
      <c r="T357" s="15"/>
      <c r="U357" s="15"/>
      <c r="V357" s="15"/>
    </row>
    <row r="358" spans="1:22">
      <c r="A358" s="15"/>
      <c r="B358" s="15"/>
      <c r="C358" s="15"/>
      <c r="D358" s="15"/>
      <c r="E358" s="15"/>
      <c r="F358" s="15"/>
      <c r="G358" s="15"/>
      <c r="H358" s="15"/>
      <c r="I358" s="15"/>
      <c r="J358" s="15"/>
      <c r="K358" s="15"/>
      <c r="L358" s="15"/>
      <c r="M358" s="15"/>
      <c r="N358" s="15"/>
      <c r="O358" s="15"/>
      <c r="P358" s="15"/>
      <c r="Q358" s="15"/>
      <c r="R358" s="15"/>
      <c r="S358" s="15"/>
      <c r="T358" s="15"/>
      <c r="U358" s="15"/>
      <c r="V358" s="15"/>
    </row>
    <row r="359" spans="1:22">
      <c r="A359" s="15"/>
      <c r="B359" s="15"/>
      <c r="C359" s="15"/>
      <c r="D359" s="15"/>
      <c r="E359" s="15"/>
      <c r="F359" s="15"/>
      <c r="G359" s="15"/>
      <c r="H359" s="15"/>
      <c r="I359" s="15"/>
      <c r="J359" s="15"/>
      <c r="K359" s="15"/>
      <c r="L359" s="15"/>
      <c r="M359" s="15"/>
      <c r="N359" s="15"/>
      <c r="O359" s="15"/>
      <c r="P359" s="15"/>
      <c r="Q359" s="15"/>
      <c r="R359" s="15"/>
      <c r="S359" s="15"/>
      <c r="T359" s="15"/>
      <c r="U359" s="15"/>
      <c r="V359" s="15"/>
    </row>
    <row r="360" spans="1:22">
      <c r="A360" s="15"/>
      <c r="B360" s="15"/>
      <c r="C360" s="15"/>
      <c r="D360" s="15"/>
      <c r="E360" s="15"/>
      <c r="F360" s="15"/>
      <c r="G360" s="15"/>
      <c r="H360" s="15"/>
      <c r="I360" s="15"/>
      <c r="J360" s="15"/>
      <c r="K360" s="15"/>
      <c r="L360" s="15"/>
      <c r="M360" s="15"/>
      <c r="N360" s="15"/>
      <c r="O360" s="15"/>
      <c r="P360" s="15"/>
      <c r="Q360" s="15"/>
      <c r="R360" s="15"/>
      <c r="S360" s="15"/>
      <c r="T360" s="15"/>
      <c r="U360" s="15"/>
      <c r="V360" s="15"/>
    </row>
    <row r="361" spans="1:22">
      <c r="A361" s="15"/>
      <c r="B361" s="15"/>
      <c r="C361" s="15"/>
      <c r="D361" s="15"/>
      <c r="E361" s="15"/>
      <c r="F361" s="15"/>
      <c r="G361" s="15"/>
      <c r="H361" s="15"/>
      <c r="I361" s="15"/>
      <c r="J361" s="15"/>
      <c r="K361" s="15"/>
      <c r="L361" s="15"/>
      <c r="M361" s="15"/>
      <c r="N361" s="15"/>
      <c r="O361" s="15"/>
      <c r="P361" s="15"/>
      <c r="Q361" s="15"/>
      <c r="R361" s="15"/>
      <c r="S361" s="15"/>
      <c r="T361" s="15"/>
      <c r="U361" s="15"/>
      <c r="V361" s="15"/>
    </row>
    <row r="362" spans="1:22">
      <c r="A362" s="15"/>
      <c r="B362" s="15"/>
      <c r="C362" s="15"/>
      <c r="D362" s="15"/>
      <c r="E362" s="15"/>
      <c r="F362" s="15"/>
      <c r="G362" s="15"/>
      <c r="H362" s="15"/>
      <c r="I362" s="15"/>
      <c r="J362" s="15"/>
      <c r="K362" s="15"/>
      <c r="L362" s="15"/>
      <c r="M362" s="15"/>
      <c r="N362" s="15"/>
      <c r="O362" s="15"/>
      <c r="P362" s="15"/>
      <c r="Q362" s="15"/>
      <c r="R362" s="15"/>
      <c r="S362" s="15"/>
      <c r="T362" s="15"/>
      <c r="U362" s="15"/>
      <c r="V362" s="15"/>
    </row>
    <row r="363" spans="1:22">
      <c r="A363" s="15"/>
      <c r="B363" s="15"/>
      <c r="C363" s="15"/>
      <c r="D363" s="15"/>
      <c r="E363" s="15"/>
      <c r="F363" s="15"/>
      <c r="G363" s="15"/>
      <c r="H363" s="15"/>
      <c r="I363" s="15"/>
      <c r="J363" s="15"/>
      <c r="K363" s="15"/>
      <c r="L363" s="15"/>
      <c r="M363" s="15"/>
      <c r="N363" s="15"/>
      <c r="O363" s="15"/>
      <c r="P363" s="15"/>
      <c r="Q363" s="15"/>
      <c r="R363" s="15"/>
      <c r="S363" s="15"/>
      <c r="T363" s="15"/>
      <c r="U363" s="15"/>
      <c r="V363" s="15"/>
    </row>
    <row r="364" spans="1:22">
      <c r="A364" s="15"/>
      <c r="B364" s="15"/>
      <c r="C364" s="15"/>
      <c r="D364" s="15"/>
      <c r="E364" s="15"/>
      <c r="F364" s="15"/>
      <c r="G364" s="15"/>
      <c r="H364" s="15"/>
      <c r="I364" s="15"/>
      <c r="J364" s="15"/>
      <c r="K364" s="15"/>
      <c r="L364" s="15"/>
      <c r="M364" s="15"/>
      <c r="N364" s="15"/>
      <c r="O364" s="15"/>
      <c r="P364" s="15"/>
      <c r="Q364" s="15"/>
      <c r="R364" s="15"/>
      <c r="S364" s="15"/>
      <c r="T364" s="15"/>
      <c r="U364" s="15"/>
      <c r="V364" s="15"/>
    </row>
    <row r="365" spans="1:22">
      <c r="A365" s="15"/>
      <c r="B365" s="15"/>
      <c r="C365" s="15"/>
      <c r="D365" s="15"/>
      <c r="E365" s="15"/>
      <c r="F365" s="15"/>
      <c r="G365" s="15"/>
      <c r="H365" s="15"/>
      <c r="I365" s="15"/>
      <c r="J365" s="15"/>
      <c r="K365" s="15"/>
      <c r="L365" s="15"/>
      <c r="M365" s="15"/>
      <c r="N365" s="15"/>
      <c r="O365" s="15"/>
      <c r="P365" s="15"/>
      <c r="Q365" s="15"/>
      <c r="R365" s="15"/>
      <c r="S365" s="15"/>
      <c r="T365" s="15"/>
      <c r="U365" s="15"/>
      <c r="V365" s="15"/>
    </row>
    <row r="366" spans="1:22">
      <c r="A366" s="15"/>
      <c r="B366" s="15"/>
      <c r="C366" s="15"/>
      <c r="D366" s="15"/>
      <c r="E366" s="15"/>
      <c r="F366" s="15"/>
      <c r="G366" s="15"/>
      <c r="H366" s="15"/>
      <c r="I366" s="15"/>
      <c r="J366" s="15"/>
      <c r="K366" s="15"/>
      <c r="L366" s="15"/>
      <c r="M366" s="15"/>
      <c r="N366" s="15"/>
      <c r="O366" s="15"/>
      <c r="P366" s="15"/>
      <c r="Q366" s="15"/>
      <c r="R366" s="15"/>
      <c r="S366" s="15"/>
      <c r="T366" s="15"/>
      <c r="U366" s="15"/>
      <c r="V366" s="15"/>
    </row>
    <row r="367" spans="1:22">
      <c r="A367" s="15"/>
      <c r="B367" s="15"/>
      <c r="C367" s="15"/>
      <c r="D367" s="15"/>
      <c r="E367" s="15"/>
      <c r="F367" s="15"/>
      <c r="G367" s="15"/>
      <c r="H367" s="15"/>
      <c r="I367" s="15"/>
      <c r="J367" s="15"/>
      <c r="K367" s="15"/>
      <c r="L367" s="15"/>
      <c r="M367" s="15"/>
      <c r="N367" s="15"/>
      <c r="O367" s="15"/>
      <c r="P367" s="15"/>
      <c r="Q367" s="15"/>
      <c r="R367" s="15"/>
      <c r="S367" s="15"/>
      <c r="T367" s="15"/>
      <c r="U367" s="15"/>
      <c r="V367" s="15"/>
    </row>
    <row r="368" spans="1:22">
      <c r="A368" s="15"/>
      <c r="B368" s="15"/>
      <c r="C368" s="15"/>
      <c r="D368" s="15"/>
      <c r="E368" s="15"/>
      <c r="F368" s="15"/>
      <c r="G368" s="15"/>
      <c r="H368" s="15"/>
      <c r="I368" s="15"/>
      <c r="J368" s="15"/>
      <c r="K368" s="15"/>
      <c r="L368" s="15"/>
      <c r="M368" s="15"/>
      <c r="N368" s="15"/>
      <c r="O368" s="15"/>
      <c r="P368" s="15"/>
      <c r="Q368" s="15"/>
      <c r="R368" s="15"/>
      <c r="S368" s="15"/>
      <c r="T368" s="15"/>
      <c r="U368" s="15"/>
      <c r="V368" s="15"/>
    </row>
    <row r="369" spans="1:22">
      <c r="A369" s="15"/>
      <c r="B369" s="15"/>
      <c r="C369" s="15"/>
      <c r="D369" s="15"/>
      <c r="E369" s="15"/>
      <c r="F369" s="15"/>
      <c r="G369" s="15"/>
      <c r="H369" s="15"/>
      <c r="I369" s="15"/>
      <c r="J369" s="15"/>
      <c r="K369" s="15"/>
      <c r="L369" s="15"/>
      <c r="M369" s="15"/>
      <c r="N369" s="15"/>
      <c r="O369" s="15"/>
      <c r="P369" s="15"/>
      <c r="Q369" s="15"/>
      <c r="R369" s="15"/>
      <c r="S369" s="15"/>
      <c r="T369" s="15"/>
      <c r="U369" s="15"/>
      <c r="V369" s="15"/>
    </row>
    <row r="370" spans="1:22">
      <c r="A370" s="15"/>
      <c r="B370" s="15"/>
      <c r="C370" s="15"/>
      <c r="D370" s="15"/>
      <c r="E370" s="15"/>
      <c r="F370" s="15"/>
      <c r="G370" s="15"/>
      <c r="H370" s="15"/>
      <c r="I370" s="15"/>
      <c r="J370" s="15"/>
      <c r="K370" s="15"/>
      <c r="L370" s="15"/>
      <c r="M370" s="15"/>
      <c r="N370" s="15"/>
      <c r="O370" s="15"/>
      <c r="P370" s="15"/>
      <c r="Q370" s="15"/>
      <c r="R370" s="15"/>
      <c r="S370" s="15"/>
      <c r="T370" s="15"/>
      <c r="U370" s="15"/>
      <c r="V370" s="15"/>
    </row>
    <row r="371" spans="1:22">
      <c r="A371" s="15"/>
      <c r="B371" s="15"/>
      <c r="C371" s="15"/>
      <c r="D371" s="15"/>
      <c r="E371" s="15"/>
      <c r="F371" s="15"/>
      <c r="G371" s="15"/>
      <c r="H371" s="15"/>
      <c r="I371" s="15"/>
      <c r="J371" s="15"/>
      <c r="K371" s="15"/>
      <c r="L371" s="15"/>
      <c r="M371" s="15"/>
      <c r="N371" s="15"/>
      <c r="O371" s="15"/>
      <c r="P371" s="15"/>
      <c r="Q371" s="15"/>
      <c r="R371" s="15"/>
      <c r="S371" s="15"/>
      <c r="T371" s="15"/>
      <c r="U371" s="15"/>
      <c r="V371" s="15"/>
    </row>
    <row r="372" spans="1:22">
      <c r="A372" s="15"/>
      <c r="B372" s="15"/>
      <c r="C372" s="15"/>
      <c r="D372" s="15"/>
      <c r="E372" s="15"/>
      <c r="F372" s="15"/>
      <c r="G372" s="15"/>
      <c r="H372" s="15"/>
      <c r="I372" s="15"/>
      <c r="J372" s="15"/>
      <c r="K372" s="15"/>
      <c r="L372" s="15"/>
      <c r="M372" s="15"/>
      <c r="N372" s="15"/>
      <c r="O372" s="15"/>
      <c r="P372" s="15"/>
      <c r="Q372" s="15"/>
      <c r="R372" s="15"/>
      <c r="S372" s="15"/>
      <c r="T372" s="15"/>
      <c r="U372" s="15"/>
      <c r="V372" s="15"/>
    </row>
    <row r="373" spans="1:22">
      <c r="A373" s="15"/>
      <c r="B373" s="15"/>
      <c r="C373" s="15"/>
      <c r="D373" s="15"/>
      <c r="E373" s="15"/>
      <c r="F373" s="15"/>
      <c r="G373" s="15"/>
      <c r="H373" s="15"/>
      <c r="I373" s="15"/>
      <c r="J373" s="15"/>
      <c r="K373" s="15"/>
      <c r="L373" s="15"/>
      <c r="M373" s="15"/>
      <c r="N373" s="15"/>
      <c r="O373" s="15"/>
      <c r="P373" s="15"/>
      <c r="Q373" s="15"/>
      <c r="R373" s="15"/>
      <c r="S373" s="15"/>
      <c r="T373" s="15"/>
      <c r="U373" s="15"/>
      <c r="V373" s="15"/>
    </row>
    <row r="374" spans="1:22">
      <c r="A374" s="15"/>
      <c r="B374" s="15"/>
      <c r="C374" s="15"/>
      <c r="D374" s="15"/>
      <c r="E374" s="15"/>
      <c r="F374" s="15"/>
      <c r="G374" s="15"/>
      <c r="H374" s="15"/>
      <c r="I374" s="15"/>
      <c r="J374" s="15"/>
      <c r="K374" s="15"/>
      <c r="L374" s="15"/>
      <c r="M374" s="15"/>
      <c r="N374" s="15"/>
      <c r="O374" s="15"/>
      <c r="P374" s="15"/>
      <c r="Q374" s="15"/>
      <c r="R374" s="15"/>
      <c r="S374" s="15"/>
      <c r="T374" s="15"/>
      <c r="U374" s="15"/>
      <c r="V374" s="15"/>
    </row>
    <row r="375" spans="1:22">
      <c r="A375" s="15"/>
      <c r="B375" s="15"/>
      <c r="C375" s="15"/>
      <c r="D375" s="15"/>
      <c r="E375" s="15"/>
      <c r="F375" s="15"/>
      <c r="G375" s="15"/>
      <c r="H375" s="15"/>
      <c r="I375" s="15"/>
      <c r="J375" s="15"/>
      <c r="K375" s="15"/>
      <c r="L375" s="15"/>
      <c r="M375" s="15"/>
      <c r="N375" s="15"/>
      <c r="O375" s="15"/>
      <c r="P375" s="15"/>
      <c r="Q375" s="15"/>
      <c r="R375" s="15"/>
      <c r="S375" s="15"/>
      <c r="T375" s="15"/>
      <c r="U375" s="15"/>
      <c r="V375" s="15"/>
    </row>
    <row r="376" spans="1:22">
      <c r="A376" s="15"/>
      <c r="B376" s="15"/>
      <c r="C376" s="15"/>
      <c r="D376" s="15"/>
      <c r="E376" s="15"/>
      <c r="F376" s="15"/>
      <c r="G376" s="15"/>
      <c r="H376" s="15"/>
      <c r="I376" s="15"/>
      <c r="J376" s="15"/>
      <c r="K376" s="15"/>
      <c r="L376" s="15"/>
      <c r="M376" s="15"/>
      <c r="N376" s="15"/>
      <c r="O376" s="15"/>
      <c r="P376" s="15"/>
      <c r="Q376" s="15"/>
      <c r="R376" s="15"/>
      <c r="S376" s="15"/>
      <c r="T376" s="15"/>
      <c r="U376" s="15"/>
      <c r="V376" s="15"/>
    </row>
    <row r="377" spans="1:22">
      <c r="A377" s="15"/>
      <c r="B377" s="15"/>
      <c r="C377" s="15"/>
      <c r="D377" s="15"/>
      <c r="E377" s="15"/>
      <c r="F377" s="15"/>
      <c r="G377" s="15"/>
      <c r="H377" s="15"/>
      <c r="I377" s="15"/>
      <c r="J377" s="15"/>
      <c r="K377" s="15"/>
      <c r="L377" s="15"/>
      <c r="M377" s="15"/>
      <c r="N377" s="15"/>
      <c r="O377" s="15"/>
      <c r="P377" s="15"/>
      <c r="Q377" s="15"/>
      <c r="R377" s="15"/>
      <c r="S377" s="15"/>
      <c r="T377" s="15"/>
      <c r="U377" s="15"/>
      <c r="V377" s="15"/>
    </row>
    <row r="378" spans="1:22">
      <c r="A378" s="15"/>
      <c r="B378" s="15"/>
      <c r="C378" s="15"/>
      <c r="D378" s="15"/>
      <c r="E378" s="15"/>
      <c r="F378" s="15"/>
      <c r="G378" s="15"/>
      <c r="H378" s="15"/>
      <c r="I378" s="15"/>
      <c r="J378" s="15"/>
      <c r="K378" s="15"/>
      <c r="L378" s="15"/>
      <c r="M378" s="15"/>
      <c r="N378" s="15"/>
      <c r="O378" s="15"/>
      <c r="P378" s="15"/>
      <c r="Q378" s="15"/>
      <c r="R378" s="15"/>
      <c r="S378" s="15"/>
      <c r="T378" s="15"/>
      <c r="U378" s="15"/>
      <c r="V378" s="15"/>
    </row>
    <row r="379" spans="1:22">
      <c r="A379" s="15"/>
      <c r="B379" s="15"/>
      <c r="C379" s="15"/>
      <c r="D379" s="15"/>
      <c r="E379" s="15"/>
      <c r="F379" s="15"/>
      <c r="G379" s="15"/>
      <c r="H379" s="15"/>
      <c r="I379" s="15"/>
      <c r="J379" s="15"/>
      <c r="K379" s="15"/>
      <c r="L379" s="15"/>
      <c r="M379" s="15"/>
      <c r="N379" s="15"/>
      <c r="O379" s="15"/>
      <c r="P379" s="15"/>
      <c r="Q379" s="15"/>
      <c r="R379" s="15"/>
      <c r="S379" s="15"/>
      <c r="T379" s="15"/>
      <c r="U379" s="15"/>
      <c r="V379" s="15"/>
    </row>
    <row r="380" spans="1:22">
      <c r="A380" s="15"/>
      <c r="B380" s="15"/>
      <c r="C380" s="15"/>
      <c r="D380" s="15"/>
      <c r="E380" s="15"/>
      <c r="F380" s="15"/>
      <c r="G380" s="15"/>
      <c r="H380" s="15"/>
      <c r="I380" s="15"/>
      <c r="J380" s="15"/>
      <c r="K380" s="15"/>
      <c r="L380" s="15"/>
      <c r="M380" s="15"/>
      <c r="N380" s="15"/>
      <c r="O380" s="15"/>
      <c r="P380" s="15"/>
      <c r="Q380" s="15"/>
      <c r="R380" s="15"/>
      <c r="S380" s="15"/>
      <c r="T380" s="15"/>
      <c r="U380" s="15"/>
      <c r="V380" s="15"/>
    </row>
    <row r="381" spans="1:22">
      <c r="A381" s="15"/>
      <c r="B381" s="15"/>
      <c r="C381" s="15"/>
      <c r="D381" s="15"/>
      <c r="E381" s="15"/>
      <c r="F381" s="15"/>
      <c r="G381" s="15"/>
      <c r="H381" s="15"/>
      <c r="I381" s="15"/>
      <c r="J381" s="15"/>
      <c r="K381" s="15"/>
      <c r="L381" s="15"/>
      <c r="M381" s="15"/>
      <c r="N381" s="15"/>
      <c r="O381" s="15"/>
      <c r="P381" s="15"/>
      <c r="Q381" s="15"/>
      <c r="R381" s="15"/>
      <c r="S381" s="15"/>
      <c r="T381" s="15"/>
      <c r="U381" s="15"/>
      <c r="V381" s="15"/>
    </row>
    <row r="382" spans="1:22">
      <c r="A382" s="15"/>
      <c r="B382" s="15"/>
      <c r="C382" s="15"/>
      <c r="D382" s="15"/>
      <c r="E382" s="15"/>
      <c r="F382" s="15"/>
      <c r="G382" s="15"/>
      <c r="H382" s="15"/>
      <c r="I382" s="15"/>
      <c r="J382" s="15"/>
      <c r="K382" s="15"/>
      <c r="L382" s="15"/>
      <c r="M382" s="15"/>
      <c r="N382" s="15"/>
      <c r="O382" s="15"/>
      <c r="P382" s="15"/>
      <c r="Q382" s="15"/>
      <c r="R382" s="15"/>
      <c r="S382" s="15"/>
      <c r="T382" s="15"/>
      <c r="U382" s="15"/>
      <c r="V382" s="15"/>
    </row>
    <row r="383" spans="1:22">
      <c r="A383" s="15"/>
      <c r="B383" s="15"/>
      <c r="C383" s="15"/>
      <c r="D383" s="15"/>
      <c r="E383" s="15"/>
      <c r="F383" s="15"/>
      <c r="G383" s="15"/>
      <c r="H383" s="15"/>
      <c r="I383" s="15"/>
      <c r="J383" s="15"/>
      <c r="K383" s="15"/>
      <c r="L383" s="15"/>
      <c r="M383" s="15"/>
      <c r="N383" s="15"/>
      <c r="O383" s="15"/>
      <c r="P383" s="15"/>
      <c r="Q383" s="15"/>
      <c r="R383" s="15"/>
      <c r="S383" s="15"/>
      <c r="T383" s="15"/>
      <c r="U383" s="15"/>
      <c r="V383" s="15"/>
    </row>
    <row r="384" spans="1:22">
      <c r="A384" s="15"/>
      <c r="B384" s="15"/>
      <c r="C384" s="15"/>
      <c r="D384" s="15"/>
      <c r="E384" s="15"/>
      <c r="F384" s="15"/>
      <c r="G384" s="15"/>
      <c r="H384" s="15"/>
      <c r="I384" s="15"/>
      <c r="J384" s="15"/>
      <c r="K384" s="15"/>
      <c r="L384" s="15"/>
      <c r="M384" s="15"/>
      <c r="N384" s="15"/>
      <c r="O384" s="15"/>
      <c r="P384" s="15"/>
      <c r="Q384" s="15"/>
      <c r="R384" s="15"/>
      <c r="S384" s="15"/>
      <c r="T384" s="15"/>
      <c r="U384" s="15"/>
      <c r="V384" s="15"/>
    </row>
    <row r="385" spans="1:22">
      <c r="A385" s="15"/>
      <c r="B385" s="15"/>
      <c r="C385" s="15"/>
      <c r="D385" s="15"/>
      <c r="E385" s="15"/>
      <c r="F385" s="15"/>
      <c r="G385" s="15"/>
      <c r="H385" s="15"/>
      <c r="I385" s="15"/>
      <c r="J385" s="15"/>
      <c r="K385" s="15"/>
      <c r="L385" s="15"/>
      <c r="M385" s="15"/>
      <c r="N385" s="15"/>
      <c r="O385" s="15"/>
      <c r="P385" s="15"/>
      <c r="Q385" s="15"/>
      <c r="R385" s="15"/>
      <c r="S385" s="15"/>
      <c r="T385" s="15"/>
      <c r="U385" s="15"/>
      <c r="V385" s="15"/>
    </row>
    <row r="386" spans="1:22">
      <c r="A386" s="15"/>
      <c r="B386" s="15"/>
      <c r="C386" s="15"/>
      <c r="D386" s="15"/>
      <c r="E386" s="15"/>
      <c r="F386" s="15"/>
      <c r="G386" s="15"/>
      <c r="H386" s="15"/>
      <c r="I386" s="15"/>
      <c r="J386" s="15"/>
      <c r="K386" s="15"/>
      <c r="L386" s="15"/>
      <c r="M386" s="15"/>
      <c r="N386" s="15"/>
      <c r="O386" s="15"/>
      <c r="P386" s="15"/>
      <c r="Q386" s="15"/>
      <c r="R386" s="15"/>
      <c r="S386" s="15"/>
      <c r="T386" s="15"/>
      <c r="U386" s="15"/>
      <c r="V386" s="15"/>
    </row>
    <row r="387" spans="1:22">
      <c r="A387" s="15"/>
      <c r="B387" s="15"/>
      <c r="C387" s="15"/>
      <c r="D387" s="15"/>
      <c r="E387" s="15"/>
      <c r="F387" s="15"/>
      <c r="G387" s="15"/>
      <c r="H387" s="15"/>
      <c r="I387" s="15"/>
      <c r="J387" s="15"/>
      <c r="K387" s="15"/>
      <c r="L387" s="15"/>
      <c r="M387" s="15"/>
      <c r="N387" s="15"/>
      <c r="O387" s="15"/>
      <c r="P387" s="15"/>
      <c r="Q387" s="15"/>
      <c r="R387" s="15"/>
      <c r="S387" s="15"/>
      <c r="T387" s="15"/>
      <c r="U387" s="15"/>
      <c r="V387" s="15"/>
    </row>
    <row r="388" spans="1:22">
      <c r="A388" s="15"/>
      <c r="B388" s="15"/>
      <c r="C388" s="15"/>
      <c r="D388" s="15"/>
      <c r="E388" s="15"/>
      <c r="F388" s="15"/>
      <c r="G388" s="15"/>
      <c r="H388" s="15"/>
      <c r="I388" s="15"/>
      <c r="J388" s="15"/>
      <c r="K388" s="15"/>
      <c r="L388" s="15"/>
      <c r="M388" s="15"/>
      <c r="N388" s="15"/>
      <c r="O388" s="15"/>
      <c r="P388" s="15"/>
      <c r="Q388" s="15"/>
      <c r="R388" s="15"/>
      <c r="S388" s="15"/>
      <c r="T388" s="15"/>
      <c r="U388" s="15"/>
      <c r="V388" s="15"/>
    </row>
    <row r="389" spans="1:22">
      <c r="A389" s="15"/>
      <c r="B389" s="15"/>
      <c r="C389" s="15"/>
      <c r="D389" s="15"/>
      <c r="E389" s="15"/>
      <c r="F389" s="15"/>
      <c r="G389" s="15"/>
      <c r="H389" s="15"/>
      <c r="I389" s="15"/>
      <c r="J389" s="15"/>
      <c r="K389" s="15"/>
      <c r="L389" s="15"/>
      <c r="M389" s="15"/>
      <c r="N389" s="15"/>
      <c r="O389" s="15"/>
      <c r="P389" s="15"/>
      <c r="Q389" s="15"/>
      <c r="R389" s="15"/>
      <c r="S389" s="15"/>
      <c r="T389" s="15"/>
      <c r="U389" s="15"/>
      <c r="V389" s="15"/>
    </row>
    <row r="390" spans="1:22">
      <c r="A390" s="15"/>
      <c r="B390" s="15"/>
      <c r="C390" s="15"/>
      <c r="D390" s="15"/>
      <c r="E390" s="15"/>
      <c r="F390" s="15"/>
      <c r="G390" s="15"/>
      <c r="H390" s="15"/>
      <c r="I390" s="15"/>
      <c r="J390" s="15"/>
      <c r="K390" s="15"/>
      <c r="L390" s="15"/>
      <c r="M390" s="15"/>
      <c r="N390" s="15"/>
      <c r="O390" s="15"/>
      <c r="P390" s="15"/>
      <c r="Q390" s="15"/>
      <c r="R390" s="15"/>
      <c r="S390" s="15"/>
      <c r="T390" s="15"/>
      <c r="U390" s="15"/>
      <c r="V390" s="15"/>
    </row>
    <row r="391" spans="1:22">
      <c r="A391" s="15"/>
      <c r="B391" s="15"/>
      <c r="C391" s="15"/>
      <c r="D391" s="15"/>
      <c r="E391" s="15"/>
      <c r="F391" s="15"/>
      <c r="G391" s="15"/>
      <c r="H391" s="15"/>
      <c r="I391" s="15"/>
      <c r="J391" s="15"/>
      <c r="K391" s="15"/>
      <c r="L391" s="15"/>
      <c r="M391" s="15"/>
      <c r="N391" s="15"/>
      <c r="O391" s="15"/>
      <c r="P391" s="15"/>
      <c r="Q391" s="15"/>
      <c r="R391" s="15"/>
      <c r="S391" s="15"/>
      <c r="T391" s="15"/>
      <c r="U391" s="15"/>
      <c r="V391" s="15"/>
    </row>
    <row r="392" spans="1:22">
      <c r="A392" s="15"/>
      <c r="B392" s="15"/>
      <c r="C392" s="15"/>
      <c r="D392" s="15"/>
      <c r="E392" s="15"/>
      <c r="F392" s="15"/>
      <c r="G392" s="15"/>
      <c r="H392" s="15"/>
      <c r="I392" s="15"/>
      <c r="J392" s="15"/>
      <c r="K392" s="15"/>
      <c r="L392" s="15"/>
      <c r="M392" s="15"/>
      <c r="N392" s="15"/>
      <c r="O392" s="15"/>
      <c r="P392" s="15"/>
      <c r="Q392" s="15"/>
      <c r="R392" s="15"/>
      <c r="S392" s="15"/>
      <c r="T392" s="15"/>
      <c r="U392" s="15"/>
      <c r="V392" s="15"/>
    </row>
    <row r="393" spans="1:22">
      <c r="A393" s="15"/>
      <c r="B393" s="15"/>
      <c r="C393" s="15"/>
      <c r="D393" s="15"/>
      <c r="E393" s="15"/>
      <c r="F393" s="15"/>
      <c r="G393" s="15"/>
      <c r="H393" s="15"/>
      <c r="I393" s="15"/>
      <c r="J393" s="15"/>
      <c r="K393" s="15"/>
      <c r="L393" s="15"/>
      <c r="M393" s="15"/>
      <c r="N393" s="15"/>
      <c r="O393" s="15"/>
      <c r="P393" s="15"/>
      <c r="Q393" s="15"/>
      <c r="R393" s="15"/>
      <c r="S393" s="15"/>
      <c r="T393" s="15"/>
      <c r="U393" s="15"/>
      <c r="V393" s="15"/>
    </row>
    <row r="394" spans="1:22">
      <c r="A394" s="15"/>
      <c r="B394" s="15"/>
      <c r="C394" s="15"/>
      <c r="D394" s="15"/>
      <c r="E394" s="15"/>
      <c r="F394" s="15"/>
      <c r="G394" s="15"/>
      <c r="H394" s="15"/>
      <c r="I394" s="15"/>
      <c r="J394" s="15"/>
      <c r="K394" s="15"/>
      <c r="L394" s="15"/>
      <c r="M394" s="15"/>
      <c r="N394" s="15"/>
      <c r="O394" s="15"/>
      <c r="P394" s="15"/>
      <c r="Q394" s="15"/>
      <c r="R394" s="15"/>
      <c r="S394" s="15"/>
      <c r="T394" s="15"/>
      <c r="U394" s="15"/>
      <c r="V394" s="15"/>
    </row>
    <row r="395" spans="1:22">
      <c r="A395" s="15"/>
      <c r="B395" s="15"/>
      <c r="C395" s="15"/>
      <c r="D395" s="15"/>
      <c r="E395" s="15"/>
      <c r="F395" s="15"/>
      <c r="G395" s="15"/>
      <c r="H395" s="15"/>
      <c r="I395" s="15"/>
      <c r="J395" s="15"/>
      <c r="K395" s="15"/>
      <c r="L395" s="15"/>
      <c r="M395" s="15"/>
      <c r="N395" s="15"/>
      <c r="O395" s="15"/>
      <c r="P395" s="15"/>
      <c r="Q395" s="15"/>
      <c r="R395" s="15"/>
      <c r="S395" s="15"/>
      <c r="T395" s="15"/>
      <c r="U395" s="15"/>
      <c r="V395" s="15"/>
    </row>
    <row r="396" spans="1:22">
      <c r="A396" s="15"/>
      <c r="B396" s="15"/>
      <c r="C396" s="15"/>
      <c r="D396" s="15"/>
      <c r="E396" s="15"/>
      <c r="F396" s="15"/>
      <c r="G396" s="15"/>
      <c r="H396" s="15"/>
      <c r="I396" s="15"/>
      <c r="J396" s="15"/>
      <c r="K396" s="15"/>
      <c r="L396" s="15"/>
      <c r="M396" s="15"/>
      <c r="N396" s="15"/>
      <c r="O396" s="15"/>
      <c r="P396" s="15"/>
      <c r="Q396" s="15"/>
      <c r="R396" s="15"/>
      <c r="S396" s="15"/>
      <c r="T396" s="15"/>
      <c r="U396" s="15"/>
      <c r="V396" s="15"/>
    </row>
    <row r="397" spans="1:22">
      <c r="A397" s="15"/>
      <c r="B397" s="15"/>
      <c r="C397" s="15"/>
      <c r="D397" s="15"/>
      <c r="E397" s="15"/>
      <c r="F397" s="15"/>
      <c r="G397" s="15"/>
      <c r="H397" s="15"/>
      <c r="I397" s="15"/>
      <c r="J397" s="15"/>
      <c r="K397" s="15"/>
      <c r="L397" s="15"/>
      <c r="M397" s="15"/>
      <c r="N397" s="15"/>
      <c r="O397" s="15"/>
      <c r="P397" s="15"/>
      <c r="Q397" s="15"/>
      <c r="R397" s="15"/>
      <c r="S397" s="15"/>
      <c r="T397" s="15"/>
      <c r="U397" s="15"/>
      <c r="V397" s="15"/>
    </row>
    <row r="398" spans="1:22">
      <c r="A398" s="15"/>
      <c r="B398" s="15"/>
      <c r="C398" s="15"/>
      <c r="D398" s="15"/>
      <c r="E398" s="15"/>
      <c r="F398" s="15"/>
      <c r="G398" s="15"/>
      <c r="H398" s="15"/>
      <c r="I398" s="15"/>
      <c r="J398" s="15"/>
      <c r="K398" s="15"/>
      <c r="L398" s="15"/>
      <c r="M398" s="15"/>
      <c r="N398" s="15"/>
      <c r="O398" s="15"/>
      <c r="P398" s="15"/>
      <c r="Q398" s="15"/>
      <c r="R398" s="15"/>
      <c r="S398" s="15"/>
      <c r="T398" s="15"/>
      <c r="U398" s="15"/>
      <c r="V398" s="15"/>
    </row>
    <row r="399" spans="1:22">
      <c r="A399" s="15"/>
      <c r="B399" s="15"/>
      <c r="C399" s="15"/>
      <c r="D399" s="15"/>
      <c r="E399" s="15"/>
      <c r="F399" s="15"/>
      <c r="G399" s="15"/>
      <c r="H399" s="15"/>
      <c r="I399" s="15"/>
      <c r="J399" s="15"/>
      <c r="K399" s="15"/>
      <c r="L399" s="15"/>
      <c r="M399" s="15"/>
      <c r="N399" s="15"/>
      <c r="O399" s="15"/>
      <c r="P399" s="15"/>
      <c r="Q399" s="15"/>
      <c r="R399" s="15"/>
      <c r="S399" s="15"/>
      <c r="T399" s="15"/>
      <c r="U399" s="15"/>
      <c r="V399" s="15"/>
    </row>
    <row r="400" spans="1:22">
      <c r="A400" s="15"/>
      <c r="B400" s="15"/>
      <c r="C400" s="15"/>
      <c r="D400" s="15"/>
      <c r="E400" s="15"/>
      <c r="F400" s="15"/>
      <c r="G400" s="15"/>
      <c r="H400" s="15"/>
      <c r="I400" s="15"/>
      <c r="J400" s="15"/>
      <c r="K400" s="15"/>
      <c r="L400" s="15"/>
      <c r="M400" s="15"/>
      <c r="N400" s="15"/>
      <c r="O400" s="15"/>
      <c r="P400" s="15"/>
      <c r="Q400" s="15"/>
      <c r="R400" s="15"/>
      <c r="S400" s="15"/>
      <c r="T400" s="15"/>
      <c r="U400" s="15"/>
      <c r="V400" s="15"/>
    </row>
    <row r="401" spans="1:22">
      <c r="A401" s="15"/>
      <c r="B401" s="15"/>
      <c r="C401" s="15"/>
      <c r="D401" s="15"/>
      <c r="E401" s="15"/>
      <c r="F401" s="15"/>
      <c r="G401" s="15"/>
      <c r="H401" s="15"/>
      <c r="I401" s="15"/>
      <c r="J401" s="15"/>
      <c r="K401" s="15"/>
      <c r="L401" s="15"/>
      <c r="M401" s="15"/>
      <c r="N401" s="15"/>
      <c r="O401" s="15"/>
      <c r="P401" s="15"/>
      <c r="Q401" s="15"/>
      <c r="R401" s="15"/>
      <c r="S401" s="15"/>
      <c r="T401" s="15"/>
      <c r="U401" s="15"/>
      <c r="V401" s="15"/>
    </row>
    <row r="402" spans="1:22">
      <c r="A402" s="15"/>
      <c r="B402" s="15"/>
      <c r="C402" s="15"/>
      <c r="D402" s="15"/>
      <c r="E402" s="15"/>
      <c r="F402" s="15"/>
      <c r="G402" s="15"/>
      <c r="H402" s="15"/>
      <c r="I402" s="15"/>
      <c r="J402" s="15"/>
      <c r="K402" s="15"/>
      <c r="L402" s="15"/>
      <c r="M402" s="15"/>
      <c r="N402" s="15"/>
      <c r="O402" s="15"/>
      <c r="P402" s="15"/>
      <c r="Q402" s="15"/>
      <c r="R402" s="15"/>
      <c r="S402" s="15"/>
      <c r="T402" s="15"/>
      <c r="U402" s="15"/>
      <c r="V402" s="15"/>
    </row>
    <row r="403" spans="1:22">
      <c r="A403" s="15"/>
      <c r="B403" s="15"/>
      <c r="C403" s="15"/>
      <c r="D403" s="15"/>
      <c r="E403" s="15"/>
      <c r="F403" s="15"/>
      <c r="G403" s="15"/>
      <c r="H403" s="15"/>
      <c r="I403" s="15"/>
      <c r="J403" s="15"/>
      <c r="K403" s="15"/>
      <c r="L403" s="15"/>
      <c r="M403" s="15"/>
      <c r="N403" s="15"/>
      <c r="O403" s="15"/>
      <c r="P403" s="15"/>
      <c r="Q403" s="15"/>
      <c r="R403" s="15"/>
      <c r="S403" s="15"/>
      <c r="T403" s="15"/>
      <c r="U403" s="15"/>
      <c r="V403" s="15"/>
    </row>
    <row r="404" spans="1:22">
      <c r="A404" s="15"/>
      <c r="B404" s="15"/>
      <c r="C404" s="15"/>
      <c r="D404" s="15"/>
      <c r="E404" s="15"/>
      <c r="F404" s="15"/>
      <c r="G404" s="15"/>
      <c r="H404" s="15"/>
      <c r="I404" s="15"/>
      <c r="J404" s="15"/>
      <c r="K404" s="15"/>
      <c r="L404" s="15"/>
      <c r="M404" s="15"/>
      <c r="N404" s="15"/>
      <c r="O404" s="15"/>
      <c r="P404" s="15"/>
      <c r="Q404" s="15"/>
      <c r="R404" s="15"/>
      <c r="S404" s="15"/>
      <c r="T404" s="15"/>
      <c r="U404" s="15"/>
      <c r="V404" s="15"/>
    </row>
    <row r="405" spans="1:22">
      <c r="A405" s="15"/>
      <c r="B405" s="15"/>
      <c r="C405" s="15"/>
      <c r="D405" s="15"/>
      <c r="E405" s="15"/>
      <c r="F405" s="15"/>
      <c r="G405" s="15"/>
      <c r="H405" s="15"/>
      <c r="I405" s="15"/>
      <c r="J405" s="15"/>
      <c r="K405" s="15"/>
      <c r="L405" s="15"/>
      <c r="M405" s="15"/>
      <c r="N405" s="15"/>
      <c r="O405" s="15"/>
      <c r="P405" s="15"/>
      <c r="Q405" s="15"/>
      <c r="R405" s="15"/>
      <c r="S405" s="15"/>
      <c r="T405" s="15"/>
      <c r="U405" s="15"/>
      <c r="V405" s="15"/>
    </row>
    <row r="406" spans="1:22">
      <c r="A406" s="15"/>
      <c r="B406" s="15"/>
      <c r="C406" s="15"/>
      <c r="D406" s="15"/>
      <c r="E406" s="15"/>
      <c r="F406" s="15"/>
      <c r="G406" s="15"/>
      <c r="H406" s="15"/>
      <c r="I406" s="15"/>
      <c r="J406" s="15"/>
      <c r="K406" s="15"/>
      <c r="L406" s="15"/>
      <c r="M406" s="15"/>
      <c r="N406" s="15"/>
      <c r="O406" s="15"/>
      <c r="P406" s="15"/>
      <c r="Q406" s="15"/>
      <c r="R406" s="15"/>
      <c r="S406" s="15"/>
      <c r="T406" s="15"/>
      <c r="U406" s="15"/>
      <c r="V406" s="15"/>
    </row>
    <row r="407" spans="1:22">
      <c r="A407" s="15"/>
      <c r="B407" s="15"/>
      <c r="C407" s="15"/>
      <c r="D407" s="15"/>
      <c r="E407" s="15"/>
      <c r="F407" s="15"/>
      <c r="G407" s="15"/>
      <c r="H407" s="15"/>
      <c r="I407" s="15"/>
      <c r="J407" s="15"/>
      <c r="K407" s="15"/>
      <c r="L407" s="15"/>
      <c r="M407" s="15"/>
      <c r="N407" s="15"/>
      <c r="O407" s="15"/>
      <c r="P407" s="15"/>
      <c r="Q407" s="15"/>
      <c r="R407" s="15"/>
      <c r="S407" s="15"/>
      <c r="T407" s="15"/>
      <c r="U407" s="15"/>
      <c r="V407" s="15"/>
    </row>
    <row r="408" spans="1:22">
      <c r="A408" s="15"/>
      <c r="B408" s="15"/>
      <c r="C408" s="15"/>
      <c r="D408" s="15"/>
      <c r="E408" s="15"/>
      <c r="F408" s="15"/>
      <c r="G408" s="15"/>
      <c r="H408" s="15"/>
      <c r="I408" s="15"/>
      <c r="J408" s="15"/>
      <c r="K408" s="15"/>
      <c r="L408" s="15"/>
      <c r="M408" s="15"/>
      <c r="N408" s="15"/>
      <c r="O408" s="15"/>
      <c r="P408" s="15"/>
      <c r="Q408" s="15"/>
      <c r="R408" s="15"/>
      <c r="S408" s="15"/>
      <c r="T408" s="15"/>
      <c r="U408" s="15"/>
      <c r="V408" s="15"/>
    </row>
    <row r="409" spans="1:22">
      <c r="A409" s="15"/>
      <c r="B409" s="15"/>
      <c r="C409" s="15"/>
      <c r="D409" s="15"/>
      <c r="E409" s="15"/>
      <c r="F409" s="15"/>
      <c r="G409" s="15"/>
      <c r="H409" s="15"/>
      <c r="I409" s="15"/>
      <c r="J409" s="15"/>
      <c r="K409" s="15"/>
      <c r="L409" s="15"/>
      <c r="M409" s="15"/>
      <c r="N409" s="15"/>
      <c r="O409" s="15"/>
      <c r="P409" s="15"/>
      <c r="Q409" s="15"/>
      <c r="R409" s="15"/>
      <c r="S409" s="15"/>
      <c r="T409" s="15"/>
      <c r="U409" s="15"/>
      <c r="V409" s="15"/>
    </row>
    <row r="410" spans="1:22">
      <c r="A410" s="15"/>
      <c r="B410" s="15"/>
      <c r="C410" s="15"/>
      <c r="D410" s="15"/>
      <c r="E410" s="15"/>
      <c r="F410" s="15"/>
      <c r="G410" s="15"/>
      <c r="H410" s="15"/>
      <c r="I410" s="15"/>
      <c r="J410" s="15"/>
      <c r="K410" s="15"/>
      <c r="L410" s="15"/>
      <c r="M410" s="15"/>
      <c r="N410" s="15"/>
      <c r="O410" s="15"/>
      <c r="P410" s="15"/>
      <c r="Q410" s="15"/>
      <c r="R410" s="15"/>
      <c r="S410" s="15"/>
      <c r="T410" s="15"/>
      <c r="U410" s="15"/>
      <c r="V410" s="15"/>
    </row>
    <row r="411" spans="1:22">
      <c r="A411" s="15"/>
      <c r="B411" s="15"/>
      <c r="C411" s="15"/>
      <c r="D411" s="15"/>
      <c r="E411" s="15"/>
      <c r="F411" s="15"/>
      <c r="G411" s="15"/>
      <c r="H411" s="15"/>
      <c r="I411" s="15"/>
      <c r="J411" s="15"/>
      <c r="K411" s="15"/>
      <c r="L411" s="15"/>
      <c r="M411" s="15"/>
      <c r="N411" s="15"/>
      <c r="O411" s="15"/>
      <c r="P411" s="15"/>
      <c r="Q411" s="15"/>
      <c r="R411" s="15"/>
      <c r="S411" s="15"/>
      <c r="T411" s="15"/>
      <c r="U411" s="15"/>
      <c r="V411" s="15"/>
    </row>
    <row r="412" spans="1:22">
      <c r="A412" s="15"/>
      <c r="B412" s="15"/>
      <c r="C412" s="15"/>
      <c r="D412" s="15"/>
      <c r="E412" s="15"/>
      <c r="F412" s="15"/>
      <c r="G412" s="15"/>
      <c r="H412" s="15"/>
      <c r="I412" s="15"/>
      <c r="J412" s="15"/>
      <c r="K412" s="15"/>
      <c r="L412" s="15"/>
      <c r="M412" s="15"/>
      <c r="N412" s="15"/>
      <c r="O412" s="15"/>
      <c r="P412" s="15"/>
      <c r="Q412" s="15"/>
      <c r="R412" s="15"/>
      <c r="S412" s="15"/>
      <c r="T412" s="15"/>
      <c r="U412" s="15"/>
      <c r="V412" s="15"/>
    </row>
    <row r="413" spans="1:22">
      <c r="A413" s="15"/>
      <c r="B413" s="15"/>
      <c r="C413" s="15"/>
      <c r="D413" s="15"/>
      <c r="E413" s="15"/>
      <c r="F413" s="15"/>
      <c r="G413" s="15"/>
      <c r="H413" s="15"/>
      <c r="I413" s="15"/>
      <c r="J413" s="15"/>
      <c r="K413" s="15"/>
      <c r="L413" s="15"/>
      <c r="M413" s="15"/>
      <c r="N413" s="15"/>
      <c r="O413" s="15"/>
      <c r="P413" s="15"/>
      <c r="Q413" s="15"/>
      <c r="R413" s="15"/>
      <c r="S413" s="15"/>
      <c r="T413" s="15"/>
      <c r="U413" s="15"/>
      <c r="V413" s="15"/>
    </row>
    <row r="414" spans="1:22">
      <c r="A414" s="15"/>
      <c r="B414" s="15"/>
      <c r="C414" s="15"/>
      <c r="D414" s="15"/>
      <c r="E414" s="15"/>
      <c r="F414" s="15"/>
      <c r="G414" s="15"/>
      <c r="H414" s="15"/>
      <c r="I414" s="15"/>
      <c r="J414" s="15"/>
      <c r="K414" s="15"/>
      <c r="L414" s="15"/>
      <c r="M414" s="15"/>
      <c r="N414" s="15"/>
      <c r="O414" s="15"/>
      <c r="P414" s="15"/>
      <c r="Q414" s="15"/>
      <c r="R414" s="15"/>
      <c r="S414" s="15"/>
      <c r="T414" s="15"/>
      <c r="U414" s="15"/>
      <c r="V414" s="15"/>
    </row>
    <row r="415" spans="1:22">
      <c r="A415" s="15"/>
      <c r="B415" s="15"/>
      <c r="C415" s="15"/>
      <c r="D415" s="15"/>
      <c r="E415" s="15"/>
      <c r="F415" s="15"/>
      <c r="G415" s="15"/>
      <c r="H415" s="15"/>
      <c r="I415" s="15"/>
      <c r="J415" s="15"/>
      <c r="K415" s="15"/>
      <c r="L415" s="15"/>
      <c r="M415" s="15"/>
      <c r="N415" s="15"/>
      <c r="O415" s="15"/>
      <c r="P415" s="15"/>
      <c r="Q415" s="15"/>
      <c r="R415" s="15"/>
      <c r="S415" s="15"/>
      <c r="T415" s="15"/>
      <c r="U415" s="15"/>
      <c r="V415" s="15"/>
    </row>
    <row r="416" spans="1:22">
      <c r="A416" s="15"/>
      <c r="B416" s="15"/>
      <c r="C416" s="15"/>
      <c r="D416" s="15"/>
      <c r="E416" s="15"/>
      <c r="F416" s="15"/>
      <c r="G416" s="15"/>
      <c r="H416" s="15"/>
      <c r="I416" s="15"/>
      <c r="J416" s="15"/>
      <c r="K416" s="15"/>
      <c r="L416" s="15"/>
      <c r="M416" s="15"/>
      <c r="N416" s="15"/>
      <c r="O416" s="15"/>
      <c r="P416" s="15"/>
      <c r="Q416" s="15"/>
      <c r="R416" s="15"/>
      <c r="S416" s="15"/>
      <c r="T416" s="15"/>
      <c r="U416" s="15"/>
      <c r="V416" s="15"/>
    </row>
    <row r="417" spans="1:22">
      <c r="A417" s="15"/>
      <c r="B417" s="15"/>
      <c r="C417" s="15"/>
      <c r="D417" s="15"/>
      <c r="E417" s="15"/>
      <c r="F417" s="15"/>
      <c r="G417" s="15"/>
      <c r="H417" s="15"/>
      <c r="I417" s="15"/>
      <c r="J417" s="15"/>
      <c r="K417" s="15"/>
      <c r="L417" s="15"/>
      <c r="M417" s="15"/>
      <c r="N417" s="15"/>
      <c r="O417" s="15"/>
      <c r="P417" s="15"/>
      <c r="Q417" s="15"/>
      <c r="R417" s="15"/>
      <c r="S417" s="15"/>
      <c r="T417" s="15"/>
      <c r="U417" s="15"/>
      <c r="V417" s="15"/>
    </row>
    <row r="418" spans="1:22">
      <c r="A418" s="15"/>
      <c r="B418" s="15"/>
      <c r="C418" s="15"/>
      <c r="D418" s="15"/>
      <c r="E418" s="15"/>
      <c r="F418" s="15"/>
      <c r="G418" s="15"/>
      <c r="H418" s="15"/>
      <c r="I418" s="15"/>
      <c r="J418" s="15"/>
      <c r="K418" s="15"/>
      <c r="L418" s="15"/>
      <c r="M418" s="15"/>
      <c r="N418" s="15"/>
      <c r="O418" s="15"/>
      <c r="P418" s="15"/>
      <c r="Q418" s="15"/>
      <c r="R418" s="15"/>
      <c r="S418" s="15"/>
      <c r="T418" s="15"/>
      <c r="U418" s="15"/>
      <c r="V418" s="15"/>
    </row>
    <row r="419" spans="1:22">
      <c r="A419" s="15"/>
      <c r="B419" s="15"/>
      <c r="C419" s="15"/>
      <c r="D419" s="15"/>
      <c r="E419" s="15"/>
      <c r="F419" s="15"/>
      <c r="G419" s="15"/>
      <c r="H419" s="15"/>
      <c r="I419" s="15"/>
      <c r="J419" s="15"/>
      <c r="K419" s="15"/>
      <c r="L419" s="15"/>
      <c r="M419" s="15"/>
      <c r="N419" s="15"/>
      <c r="O419" s="15"/>
      <c r="P419" s="15"/>
      <c r="Q419" s="15"/>
      <c r="R419" s="15"/>
      <c r="S419" s="15"/>
      <c r="T419" s="15"/>
      <c r="U419" s="15"/>
      <c r="V419" s="15"/>
    </row>
    <row r="420" spans="1:22">
      <c r="A420" s="15"/>
      <c r="B420" s="15"/>
      <c r="C420" s="15"/>
      <c r="D420" s="15"/>
      <c r="E420" s="15"/>
      <c r="F420" s="15"/>
      <c r="G420" s="15"/>
      <c r="H420" s="15"/>
      <c r="I420" s="15"/>
      <c r="J420" s="15"/>
      <c r="K420" s="15"/>
      <c r="L420" s="15"/>
      <c r="M420" s="15"/>
      <c r="N420" s="15"/>
      <c r="O420" s="15"/>
      <c r="P420" s="15"/>
      <c r="Q420" s="15"/>
      <c r="R420" s="15"/>
      <c r="S420" s="15"/>
      <c r="T420" s="15"/>
      <c r="U420" s="15"/>
      <c r="V420" s="15"/>
    </row>
    <row r="421" spans="1:22">
      <c r="A421" s="15"/>
      <c r="B421" s="15"/>
      <c r="C421" s="15"/>
      <c r="D421" s="15"/>
      <c r="E421" s="15"/>
      <c r="F421" s="15"/>
      <c r="G421" s="15"/>
      <c r="H421" s="15"/>
      <c r="I421" s="15"/>
      <c r="J421" s="15"/>
      <c r="K421" s="15"/>
      <c r="L421" s="15"/>
      <c r="M421" s="15"/>
      <c r="N421" s="15"/>
      <c r="O421" s="15"/>
      <c r="P421" s="15"/>
      <c r="Q421" s="15"/>
      <c r="R421" s="15"/>
      <c r="S421" s="15"/>
      <c r="T421" s="15"/>
      <c r="U421" s="15"/>
      <c r="V421" s="15"/>
    </row>
    <row r="422" spans="1:22">
      <c r="A422" s="15"/>
      <c r="B422" s="15"/>
      <c r="C422" s="15"/>
      <c r="D422" s="15"/>
      <c r="E422" s="15"/>
      <c r="F422" s="15"/>
      <c r="G422" s="15"/>
      <c r="H422" s="15"/>
      <c r="I422" s="15"/>
      <c r="J422" s="15"/>
      <c r="K422" s="15"/>
      <c r="L422" s="15"/>
      <c r="M422" s="15"/>
      <c r="N422" s="15"/>
      <c r="O422" s="15"/>
      <c r="P422" s="15"/>
      <c r="Q422" s="15"/>
      <c r="R422" s="15"/>
      <c r="S422" s="15"/>
      <c r="T422" s="15"/>
      <c r="U422" s="15"/>
      <c r="V422" s="15"/>
    </row>
    <row r="423" spans="1:22">
      <c r="A423" s="15"/>
      <c r="B423" s="15"/>
      <c r="C423" s="15"/>
      <c r="D423" s="15"/>
      <c r="E423" s="15"/>
      <c r="F423" s="15"/>
      <c r="G423" s="15"/>
      <c r="H423" s="15"/>
      <c r="I423" s="15"/>
      <c r="J423" s="15"/>
      <c r="K423" s="15"/>
      <c r="L423" s="15"/>
      <c r="M423" s="15"/>
      <c r="N423" s="15"/>
      <c r="O423" s="15"/>
      <c r="P423" s="15"/>
      <c r="Q423" s="15"/>
      <c r="R423" s="15"/>
      <c r="S423" s="15"/>
      <c r="T423" s="15"/>
      <c r="U423" s="15"/>
      <c r="V423" s="15"/>
    </row>
    <row r="424" spans="1:22">
      <c r="A424" s="15"/>
      <c r="B424" s="15"/>
      <c r="C424" s="15"/>
      <c r="D424" s="15"/>
      <c r="E424" s="15"/>
      <c r="F424" s="15"/>
      <c r="G424" s="15"/>
      <c r="H424" s="15"/>
      <c r="I424" s="15"/>
      <c r="J424" s="15"/>
      <c r="K424" s="15"/>
      <c r="L424" s="15"/>
      <c r="M424" s="15"/>
      <c r="N424" s="15"/>
      <c r="O424" s="15"/>
      <c r="P424" s="15"/>
      <c r="Q424" s="15"/>
      <c r="R424" s="15"/>
      <c r="S424" s="15"/>
      <c r="T424" s="15"/>
      <c r="U424" s="15"/>
      <c r="V424" s="15"/>
    </row>
    <row r="425" spans="1:22">
      <c r="A425" s="15"/>
      <c r="B425" s="15"/>
      <c r="C425" s="15"/>
      <c r="D425" s="15"/>
      <c r="E425" s="15"/>
      <c r="F425" s="15"/>
      <c r="G425" s="15"/>
      <c r="H425" s="15"/>
      <c r="I425" s="15"/>
      <c r="J425" s="15"/>
      <c r="K425" s="15"/>
      <c r="L425" s="15"/>
      <c r="M425" s="15"/>
      <c r="N425" s="15"/>
      <c r="O425" s="15"/>
      <c r="P425" s="15"/>
      <c r="Q425" s="15"/>
      <c r="R425" s="15"/>
      <c r="S425" s="15"/>
      <c r="T425" s="15"/>
      <c r="U425" s="15"/>
      <c r="V425" s="15"/>
    </row>
    <row r="426" spans="1:22">
      <c r="A426" s="15"/>
      <c r="B426" s="15"/>
      <c r="C426" s="15"/>
      <c r="D426" s="15"/>
      <c r="E426" s="15"/>
      <c r="F426" s="15"/>
      <c r="G426" s="15"/>
      <c r="H426" s="15"/>
      <c r="I426" s="15"/>
      <c r="J426" s="15"/>
      <c r="K426" s="15"/>
      <c r="L426" s="15"/>
      <c r="M426" s="15"/>
      <c r="N426" s="15"/>
      <c r="O426" s="15"/>
      <c r="P426" s="15"/>
      <c r="Q426" s="15"/>
      <c r="R426" s="15"/>
      <c r="S426" s="15"/>
      <c r="T426" s="15"/>
      <c r="U426" s="15"/>
      <c r="V426" s="15"/>
    </row>
    <row r="427" spans="1:22">
      <c r="A427" s="15"/>
      <c r="B427" s="15"/>
      <c r="C427" s="15"/>
      <c r="D427" s="15"/>
      <c r="E427" s="15"/>
      <c r="F427" s="15"/>
      <c r="G427" s="15"/>
      <c r="H427" s="15"/>
      <c r="I427" s="15"/>
      <c r="J427" s="15"/>
      <c r="K427" s="15"/>
      <c r="L427" s="15"/>
      <c r="M427" s="15"/>
      <c r="N427" s="15"/>
      <c r="O427" s="15"/>
      <c r="P427" s="15"/>
      <c r="Q427" s="15"/>
      <c r="R427" s="15"/>
      <c r="S427" s="15"/>
      <c r="T427" s="15"/>
      <c r="U427" s="15"/>
      <c r="V427" s="15"/>
    </row>
    <row r="428" spans="1:22">
      <c r="A428" s="15"/>
      <c r="B428" s="15"/>
      <c r="C428" s="15"/>
      <c r="D428" s="15"/>
      <c r="E428" s="15"/>
      <c r="F428" s="15"/>
      <c r="G428" s="15"/>
      <c r="H428" s="15"/>
      <c r="I428" s="15"/>
      <c r="J428" s="15"/>
      <c r="K428" s="15"/>
      <c r="L428" s="15"/>
      <c r="M428" s="15"/>
      <c r="N428" s="15"/>
      <c r="O428" s="15"/>
      <c r="P428" s="15"/>
      <c r="Q428" s="15"/>
      <c r="R428" s="15"/>
      <c r="S428" s="15"/>
      <c r="T428" s="15"/>
      <c r="U428" s="15"/>
      <c r="V428" s="15"/>
    </row>
    <row r="429" spans="1:22">
      <c r="A429" s="15"/>
      <c r="B429" s="15"/>
      <c r="C429" s="15"/>
      <c r="D429" s="15"/>
      <c r="E429" s="15"/>
      <c r="F429" s="15"/>
      <c r="G429" s="15"/>
      <c r="H429" s="15"/>
      <c r="I429" s="15"/>
      <c r="J429" s="15"/>
      <c r="K429" s="15"/>
      <c r="L429" s="15"/>
      <c r="M429" s="15"/>
      <c r="N429" s="15"/>
      <c r="O429" s="15"/>
      <c r="P429" s="15"/>
      <c r="Q429" s="15"/>
      <c r="R429" s="15"/>
      <c r="S429" s="15"/>
      <c r="T429" s="15"/>
      <c r="U429" s="15"/>
      <c r="V429" s="15"/>
    </row>
    <row r="430" spans="1:22">
      <c r="A430" s="15"/>
      <c r="B430" s="15"/>
      <c r="C430" s="15"/>
      <c r="D430" s="15"/>
      <c r="E430" s="15"/>
      <c r="F430" s="15"/>
      <c r="G430" s="15"/>
      <c r="H430" s="15"/>
      <c r="I430" s="15"/>
      <c r="J430" s="15"/>
      <c r="K430" s="15"/>
      <c r="L430" s="15"/>
      <c r="M430" s="15"/>
      <c r="N430" s="15"/>
      <c r="O430" s="15"/>
      <c r="P430" s="15"/>
      <c r="Q430" s="15"/>
      <c r="R430" s="15"/>
      <c r="S430" s="15"/>
      <c r="T430" s="15"/>
      <c r="U430" s="15"/>
      <c r="V430" s="15"/>
    </row>
    <row r="431" spans="1:22">
      <c r="A431" s="15"/>
      <c r="B431" s="15"/>
      <c r="C431" s="15"/>
      <c r="D431" s="15"/>
      <c r="E431" s="15"/>
      <c r="F431" s="15"/>
      <c r="G431" s="15"/>
      <c r="H431" s="15"/>
      <c r="I431" s="15"/>
      <c r="J431" s="15"/>
      <c r="K431" s="15"/>
      <c r="L431" s="15"/>
      <c r="M431" s="15"/>
      <c r="N431" s="15"/>
      <c r="O431" s="15"/>
      <c r="P431" s="15"/>
      <c r="Q431" s="15"/>
      <c r="R431" s="15"/>
      <c r="S431" s="15"/>
      <c r="T431" s="15"/>
      <c r="U431" s="15"/>
      <c r="V431" s="15"/>
    </row>
    <row r="432" spans="1:22">
      <c r="A432" s="15"/>
      <c r="B432" s="15"/>
      <c r="C432" s="15"/>
      <c r="D432" s="15"/>
      <c r="E432" s="15"/>
      <c r="F432" s="15"/>
      <c r="G432" s="15"/>
      <c r="H432" s="15"/>
      <c r="I432" s="15"/>
      <c r="J432" s="15"/>
      <c r="K432" s="15"/>
      <c r="L432" s="15"/>
      <c r="M432" s="15"/>
      <c r="N432" s="15"/>
      <c r="O432" s="15"/>
      <c r="P432" s="15"/>
      <c r="Q432" s="15"/>
      <c r="R432" s="15"/>
      <c r="S432" s="15"/>
      <c r="T432" s="15"/>
      <c r="U432" s="15"/>
      <c r="V432" s="15"/>
    </row>
    <row r="433" spans="1:22">
      <c r="A433" s="15"/>
      <c r="B433" s="15"/>
      <c r="C433" s="15"/>
      <c r="D433" s="15"/>
      <c r="E433" s="15"/>
      <c r="F433" s="15"/>
      <c r="G433" s="15"/>
      <c r="H433" s="15"/>
      <c r="I433" s="15"/>
      <c r="J433" s="15"/>
      <c r="K433" s="15"/>
      <c r="L433" s="15"/>
      <c r="M433" s="15"/>
      <c r="N433" s="15"/>
      <c r="O433" s="15"/>
      <c r="P433" s="15"/>
      <c r="Q433" s="15"/>
      <c r="R433" s="15"/>
      <c r="S433" s="15"/>
      <c r="T433" s="15"/>
      <c r="U433" s="15"/>
      <c r="V433" s="15"/>
    </row>
    <row r="434" spans="1:22">
      <c r="A434" s="15"/>
      <c r="B434" s="15"/>
      <c r="C434" s="15"/>
      <c r="D434" s="15"/>
      <c r="E434" s="15"/>
      <c r="F434" s="15"/>
      <c r="G434" s="15"/>
      <c r="H434" s="15"/>
      <c r="I434" s="15"/>
      <c r="J434" s="15"/>
      <c r="K434" s="15"/>
      <c r="L434" s="15"/>
      <c r="M434" s="15"/>
      <c r="N434" s="15"/>
      <c r="O434" s="15"/>
      <c r="P434" s="15"/>
      <c r="Q434" s="15"/>
      <c r="R434" s="15"/>
      <c r="S434" s="15"/>
      <c r="T434" s="15"/>
      <c r="U434" s="15"/>
      <c r="V434" s="15"/>
    </row>
    <row r="435" spans="1:22">
      <c r="A435" s="15"/>
      <c r="B435" s="15"/>
      <c r="C435" s="15"/>
      <c r="D435" s="15"/>
      <c r="E435" s="15"/>
      <c r="F435" s="15"/>
      <c r="G435" s="15"/>
      <c r="H435" s="15"/>
      <c r="I435" s="15"/>
      <c r="J435" s="15"/>
      <c r="K435" s="15"/>
      <c r="L435" s="15"/>
      <c r="M435" s="15"/>
      <c r="N435" s="15"/>
      <c r="O435" s="15"/>
      <c r="P435" s="15"/>
      <c r="Q435" s="15"/>
      <c r="R435" s="15"/>
      <c r="S435" s="15"/>
      <c r="T435" s="15"/>
      <c r="U435" s="15"/>
      <c r="V435" s="15"/>
    </row>
    <row r="436" spans="1:22">
      <c r="A436" s="15"/>
      <c r="B436" s="15"/>
      <c r="C436" s="15"/>
      <c r="D436" s="15"/>
      <c r="E436" s="15"/>
      <c r="F436" s="15"/>
      <c r="G436" s="15"/>
      <c r="H436" s="15"/>
      <c r="I436" s="15"/>
      <c r="J436" s="15"/>
      <c r="K436" s="15"/>
      <c r="L436" s="15"/>
      <c r="M436" s="15"/>
      <c r="N436" s="15"/>
      <c r="O436" s="15"/>
      <c r="P436" s="15"/>
      <c r="Q436" s="15"/>
      <c r="R436" s="15"/>
      <c r="S436" s="15"/>
      <c r="T436" s="15"/>
      <c r="U436" s="15"/>
      <c r="V436" s="15"/>
    </row>
    <row r="437" spans="1:22">
      <c r="A437" s="15"/>
      <c r="B437" s="15"/>
      <c r="C437" s="15"/>
      <c r="D437" s="15"/>
      <c r="E437" s="15"/>
      <c r="F437" s="15"/>
      <c r="G437" s="15"/>
      <c r="H437" s="15"/>
      <c r="I437" s="15"/>
      <c r="J437" s="15"/>
      <c r="K437" s="15"/>
      <c r="L437" s="15"/>
      <c r="M437" s="15"/>
      <c r="N437" s="15"/>
      <c r="O437" s="15"/>
      <c r="P437" s="15"/>
      <c r="Q437" s="15"/>
      <c r="R437" s="15"/>
      <c r="S437" s="15"/>
      <c r="T437" s="15"/>
      <c r="U437" s="15"/>
      <c r="V437" s="15"/>
    </row>
    <row r="438" spans="1:22">
      <c r="A438" s="15"/>
      <c r="B438" s="15"/>
      <c r="C438" s="15"/>
      <c r="D438" s="15"/>
      <c r="E438" s="15"/>
      <c r="F438" s="15"/>
      <c r="G438" s="15"/>
      <c r="H438" s="15"/>
      <c r="I438" s="15"/>
      <c r="J438" s="15"/>
      <c r="K438" s="15"/>
      <c r="L438" s="15"/>
      <c r="M438" s="15"/>
      <c r="N438" s="15"/>
      <c r="O438" s="15"/>
      <c r="P438" s="15"/>
      <c r="Q438" s="15"/>
      <c r="R438" s="15"/>
      <c r="S438" s="15"/>
      <c r="T438" s="15"/>
      <c r="U438" s="15"/>
      <c r="V438" s="15"/>
    </row>
    <row r="439" spans="1:22">
      <c r="A439" s="15"/>
      <c r="B439" s="15"/>
      <c r="C439" s="15"/>
      <c r="D439" s="15"/>
      <c r="E439" s="15"/>
      <c r="F439" s="15"/>
      <c r="G439" s="15"/>
      <c r="H439" s="15"/>
      <c r="I439" s="15"/>
      <c r="J439" s="15"/>
      <c r="K439" s="15"/>
      <c r="L439" s="15"/>
      <c r="M439" s="15"/>
      <c r="N439" s="15"/>
      <c r="O439" s="15"/>
      <c r="P439" s="15"/>
      <c r="Q439" s="15"/>
      <c r="R439" s="15"/>
      <c r="S439" s="15"/>
      <c r="T439" s="15"/>
      <c r="U439" s="15"/>
      <c r="V439" s="15"/>
    </row>
    <row r="440" spans="1:22">
      <c r="A440" s="15"/>
      <c r="B440" s="15"/>
      <c r="C440" s="15"/>
      <c r="D440" s="15"/>
      <c r="E440" s="15"/>
      <c r="F440" s="15"/>
      <c r="G440" s="15"/>
      <c r="H440" s="15"/>
      <c r="I440" s="15"/>
      <c r="J440" s="15"/>
      <c r="K440" s="15"/>
      <c r="L440" s="15"/>
      <c r="M440" s="15"/>
      <c r="N440" s="15"/>
      <c r="O440" s="15"/>
      <c r="P440" s="15"/>
      <c r="Q440" s="15"/>
      <c r="R440" s="15"/>
      <c r="S440" s="15"/>
      <c r="T440" s="15"/>
      <c r="U440" s="15"/>
      <c r="V440" s="15"/>
    </row>
    <row r="441" spans="1:22">
      <c r="A441" s="15"/>
      <c r="B441" s="15"/>
      <c r="C441" s="15"/>
      <c r="D441" s="15"/>
      <c r="E441" s="15"/>
      <c r="F441" s="15"/>
      <c r="G441" s="15"/>
      <c r="H441" s="15"/>
      <c r="I441" s="15"/>
      <c r="J441" s="15"/>
      <c r="K441" s="15"/>
      <c r="L441" s="15"/>
      <c r="M441" s="15"/>
      <c r="N441" s="15"/>
      <c r="O441" s="15"/>
      <c r="P441" s="15"/>
      <c r="Q441" s="15"/>
      <c r="R441" s="15"/>
      <c r="S441" s="15"/>
      <c r="T441" s="15"/>
      <c r="U441" s="15"/>
      <c r="V441" s="15"/>
    </row>
    <row r="442" spans="1:22">
      <c r="A442" s="15"/>
      <c r="B442" s="15"/>
      <c r="C442" s="15"/>
      <c r="D442" s="15"/>
      <c r="E442" s="15"/>
      <c r="F442" s="15"/>
      <c r="G442" s="15"/>
      <c r="H442" s="15"/>
      <c r="I442" s="15"/>
      <c r="J442" s="15"/>
      <c r="K442" s="15"/>
      <c r="L442" s="15"/>
      <c r="M442" s="15"/>
      <c r="N442" s="15"/>
      <c r="O442" s="15"/>
      <c r="P442" s="15"/>
      <c r="Q442" s="15"/>
      <c r="R442" s="15"/>
      <c r="S442" s="15"/>
      <c r="T442" s="15"/>
      <c r="U442" s="15"/>
      <c r="V442" s="15"/>
    </row>
    <row r="443" spans="1:22">
      <c r="A443" s="15"/>
      <c r="B443" s="15"/>
      <c r="C443" s="15"/>
      <c r="D443" s="15"/>
      <c r="E443" s="15"/>
      <c r="F443" s="15"/>
      <c r="G443" s="15"/>
      <c r="H443" s="15"/>
      <c r="I443" s="15"/>
      <c r="J443" s="15"/>
      <c r="K443" s="15"/>
      <c r="L443" s="15"/>
      <c r="M443" s="15"/>
      <c r="N443" s="15"/>
      <c r="O443" s="15"/>
      <c r="P443" s="15"/>
      <c r="Q443" s="15"/>
      <c r="R443" s="15"/>
      <c r="S443" s="15"/>
      <c r="T443" s="15"/>
      <c r="U443" s="15"/>
      <c r="V443" s="15"/>
    </row>
    <row r="444" spans="1:22">
      <c r="A444" s="15"/>
      <c r="B444" s="15"/>
      <c r="C444" s="15"/>
      <c r="D444" s="15"/>
      <c r="E444" s="15"/>
      <c r="F444" s="15"/>
      <c r="G444" s="15"/>
      <c r="H444" s="15"/>
      <c r="I444" s="15"/>
      <c r="J444" s="15"/>
      <c r="K444" s="15"/>
      <c r="L444" s="15"/>
      <c r="M444" s="15"/>
      <c r="N444" s="15"/>
      <c r="O444" s="15"/>
      <c r="P444" s="15"/>
      <c r="Q444" s="15"/>
      <c r="R444" s="15"/>
      <c r="S444" s="15"/>
      <c r="T444" s="15"/>
      <c r="U444" s="15"/>
      <c r="V444" s="15"/>
    </row>
    <row r="445" spans="1:22">
      <c r="A445" s="15"/>
      <c r="B445" s="15"/>
      <c r="C445" s="15"/>
      <c r="D445" s="15"/>
      <c r="E445" s="15"/>
      <c r="F445" s="15"/>
      <c r="G445" s="15"/>
      <c r="H445" s="15"/>
      <c r="I445" s="15"/>
      <c r="J445" s="15"/>
      <c r="K445" s="15"/>
      <c r="L445" s="15"/>
      <c r="M445" s="15"/>
      <c r="N445" s="15"/>
      <c r="O445" s="15"/>
      <c r="P445" s="15"/>
      <c r="Q445" s="15"/>
      <c r="R445" s="15"/>
      <c r="S445" s="15"/>
      <c r="T445" s="15"/>
      <c r="U445" s="15"/>
      <c r="V445" s="15"/>
    </row>
    <row r="446" spans="1:22">
      <c r="A446" s="15"/>
      <c r="B446" s="15"/>
      <c r="C446" s="15"/>
      <c r="D446" s="15"/>
      <c r="E446" s="15"/>
      <c r="F446" s="15"/>
      <c r="G446" s="15"/>
      <c r="H446" s="15"/>
      <c r="I446" s="15"/>
      <c r="J446" s="15"/>
      <c r="K446" s="15"/>
      <c r="L446" s="15"/>
      <c r="M446" s="15"/>
      <c r="N446" s="15"/>
      <c r="O446" s="15"/>
      <c r="P446" s="15"/>
      <c r="Q446" s="15"/>
      <c r="R446" s="15"/>
      <c r="S446" s="15"/>
      <c r="T446" s="15"/>
      <c r="U446" s="15"/>
      <c r="V446" s="15"/>
    </row>
    <row r="447" spans="1:22">
      <c r="A447" s="15"/>
      <c r="B447" s="15"/>
      <c r="C447" s="15"/>
      <c r="D447" s="15"/>
      <c r="E447" s="15"/>
      <c r="F447" s="15"/>
      <c r="G447" s="15"/>
      <c r="H447" s="15"/>
      <c r="I447" s="15"/>
      <c r="J447" s="15"/>
      <c r="K447" s="15"/>
      <c r="L447" s="15"/>
      <c r="M447" s="15"/>
      <c r="N447" s="15"/>
      <c r="O447" s="15"/>
      <c r="P447" s="15"/>
      <c r="Q447" s="15"/>
      <c r="R447" s="15"/>
      <c r="S447" s="15"/>
      <c r="T447" s="15"/>
      <c r="U447" s="15"/>
      <c r="V447" s="15"/>
    </row>
    <row r="448" spans="1:22">
      <c r="A448" s="15"/>
      <c r="B448" s="15"/>
      <c r="C448" s="15"/>
      <c r="D448" s="15"/>
      <c r="E448" s="15"/>
      <c r="F448" s="15"/>
      <c r="G448" s="15"/>
      <c r="H448" s="15"/>
      <c r="I448" s="15"/>
      <c r="J448" s="15"/>
      <c r="K448" s="15"/>
      <c r="L448" s="15"/>
      <c r="M448" s="15"/>
      <c r="N448" s="15"/>
      <c r="O448" s="15"/>
      <c r="P448" s="15"/>
      <c r="Q448" s="15"/>
      <c r="R448" s="15"/>
      <c r="S448" s="15"/>
      <c r="T448" s="15"/>
      <c r="U448" s="15"/>
      <c r="V448" s="15"/>
    </row>
    <row r="449" spans="1:22">
      <c r="A449" s="15"/>
      <c r="B449" s="15"/>
      <c r="C449" s="15"/>
      <c r="D449" s="15"/>
      <c r="E449" s="15"/>
      <c r="F449" s="15"/>
      <c r="G449" s="15"/>
      <c r="H449" s="15"/>
      <c r="I449" s="15"/>
      <c r="J449" s="15"/>
      <c r="K449" s="15"/>
      <c r="L449" s="15"/>
      <c r="M449" s="15"/>
      <c r="N449" s="15"/>
      <c r="O449" s="15"/>
      <c r="P449" s="15"/>
      <c r="Q449" s="15"/>
      <c r="R449" s="15"/>
      <c r="S449" s="15"/>
      <c r="T449" s="15"/>
      <c r="U449" s="15"/>
      <c r="V449" s="15"/>
    </row>
    <row r="450" spans="1:22">
      <c r="A450" s="15"/>
      <c r="B450" s="15"/>
      <c r="C450" s="15"/>
      <c r="D450" s="15"/>
      <c r="E450" s="15"/>
      <c r="F450" s="15"/>
      <c r="G450" s="15"/>
      <c r="H450" s="15"/>
      <c r="I450" s="15"/>
      <c r="J450" s="15"/>
      <c r="K450" s="15"/>
      <c r="L450" s="15"/>
      <c r="M450" s="15"/>
      <c r="N450" s="15"/>
      <c r="O450" s="15"/>
      <c r="P450" s="15"/>
      <c r="Q450" s="15"/>
      <c r="R450" s="15"/>
      <c r="S450" s="15"/>
      <c r="T450" s="15"/>
      <c r="U450" s="15"/>
      <c r="V450" s="15"/>
    </row>
    <row r="451" spans="1:22">
      <c r="A451" s="15"/>
      <c r="B451" s="15"/>
      <c r="C451" s="15"/>
      <c r="D451" s="15"/>
      <c r="E451" s="15"/>
      <c r="F451" s="15"/>
      <c r="G451" s="15"/>
      <c r="H451" s="15"/>
      <c r="I451" s="15"/>
      <c r="J451" s="15"/>
      <c r="K451" s="15"/>
      <c r="L451" s="15"/>
      <c r="M451" s="15"/>
      <c r="N451" s="15"/>
      <c r="O451" s="15"/>
      <c r="P451" s="15"/>
      <c r="Q451" s="15"/>
      <c r="R451" s="15"/>
      <c r="S451" s="15"/>
      <c r="T451" s="15"/>
      <c r="U451" s="15"/>
      <c r="V451" s="15"/>
    </row>
    <row r="452" spans="1:22">
      <c r="A452" s="15"/>
      <c r="B452" s="15"/>
      <c r="C452" s="15"/>
      <c r="D452" s="15"/>
      <c r="E452" s="15"/>
      <c r="F452" s="15"/>
      <c r="G452" s="15"/>
      <c r="H452" s="15"/>
      <c r="I452" s="15"/>
      <c r="J452" s="15"/>
      <c r="K452" s="15"/>
      <c r="L452" s="15"/>
      <c r="M452" s="15"/>
      <c r="N452" s="15"/>
      <c r="O452" s="15"/>
      <c r="P452" s="15"/>
      <c r="Q452" s="15"/>
      <c r="R452" s="15"/>
      <c r="S452" s="15"/>
      <c r="T452" s="15"/>
      <c r="U452" s="15"/>
      <c r="V452" s="15"/>
    </row>
    <row r="453" spans="1:22">
      <c r="A453" s="15"/>
      <c r="B453" s="15"/>
      <c r="C453" s="15"/>
      <c r="D453" s="15"/>
      <c r="E453" s="15"/>
      <c r="F453" s="15"/>
      <c r="G453" s="15"/>
      <c r="H453" s="15"/>
      <c r="I453" s="15"/>
      <c r="J453" s="15"/>
      <c r="K453" s="15"/>
      <c r="L453" s="15"/>
      <c r="M453" s="15"/>
      <c r="N453" s="15"/>
      <c r="O453" s="15"/>
      <c r="P453" s="15"/>
      <c r="Q453" s="15"/>
      <c r="R453" s="15"/>
      <c r="S453" s="15"/>
      <c r="T453" s="15"/>
      <c r="U453" s="15"/>
      <c r="V453" s="15"/>
    </row>
    <row r="454" spans="1:22">
      <c r="A454" s="15"/>
      <c r="B454" s="15"/>
      <c r="C454" s="15"/>
      <c r="D454" s="15"/>
      <c r="E454" s="15"/>
      <c r="F454" s="15"/>
      <c r="G454" s="15"/>
      <c r="H454" s="15"/>
      <c r="I454" s="15"/>
      <c r="J454" s="15"/>
      <c r="K454" s="15"/>
      <c r="L454" s="15"/>
      <c r="M454" s="15"/>
      <c r="N454" s="15"/>
      <c r="O454" s="15"/>
      <c r="P454" s="15"/>
      <c r="Q454" s="15"/>
      <c r="R454" s="15"/>
      <c r="S454" s="15"/>
      <c r="T454" s="15"/>
      <c r="U454" s="15"/>
      <c r="V454" s="15"/>
    </row>
    <row r="455" spans="1:22">
      <c r="A455" s="15"/>
      <c r="B455" s="15"/>
      <c r="C455" s="15"/>
      <c r="D455" s="15"/>
      <c r="E455" s="15"/>
      <c r="F455" s="15"/>
      <c r="G455" s="15"/>
      <c r="H455" s="15"/>
      <c r="I455" s="15"/>
      <c r="J455" s="15"/>
      <c r="K455" s="15"/>
      <c r="L455" s="15"/>
      <c r="M455" s="15"/>
      <c r="N455" s="15"/>
      <c r="O455" s="15"/>
      <c r="P455" s="15"/>
      <c r="Q455" s="15"/>
      <c r="R455" s="15"/>
      <c r="S455" s="15"/>
      <c r="T455" s="15"/>
      <c r="U455" s="15"/>
      <c r="V455" s="15"/>
    </row>
    <row r="456" spans="1:22">
      <c r="A456" s="15"/>
      <c r="B456" s="15"/>
      <c r="C456" s="15"/>
      <c r="D456" s="15"/>
      <c r="E456" s="15"/>
      <c r="F456" s="15"/>
      <c r="G456" s="15"/>
      <c r="H456" s="15"/>
      <c r="I456" s="15"/>
      <c r="J456" s="15"/>
      <c r="K456" s="15"/>
      <c r="L456" s="15"/>
      <c r="M456" s="15"/>
      <c r="N456" s="15"/>
      <c r="O456" s="15"/>
      <c r="P456" s="15"/>
      <c r="Q456" s="15"/>
      <c r="R456" s="15"/>
      <c r="S456" s="15"/>
      <c r="T456" s="15"/>
      <c r="U456" s="15"/>
      <c r="V456" s="15"/>
    </row>
    <row r="457" spans="1:22">
      <c r="A457" s="15"/>
      <c r="B457" s="15"/>
      <c r="C457" s="15"/>
      <c r="D457" s="15"/>
      <c r="E457" s="15"/>
      <c r="F457" s="15"/>
      <c r="G457" s="15"/>
      <c r="H457" s="15"/>
      <c r="I457" s="15"/>
      <c r="J457" s="15"/>
      <c r="K457" s="15"/>
      <c r="L457" s="15"/>
      <c r="M457" s="15"/>
      <c r="N457" s="15"/>
      <c r="O457" s="15"/>
      <c r="P457" s="15"/>
      <c r="Q457" s="15"/>
      <c r="R457" s="15"/>
      <c r="S457" s="15"/>
      <c r="T457" s="15"/>
      <c r="U457" s="15"/>
      <c r="V457" s="15"/>
    </row>
    <row r="458" spans="1:22">
      <c r="A458" s="15"/>
      <c r="B458" s="15"/>
      <c r="C458" s="15"/>
      <c r="D458" s="15"/>
      <c r="E458" s="15"/>
      <c r="F458" s="15"/>
      <c r="G458" s="15"/>
      <c r="H458" s="15"/>
      <c r="I458" s="15"/>
      <c r="J458" s="15"/>
      <c r="K458" s="15"/>
      <c r="L458" s="15"/>
      <c r="M458" s="15"/>
      <c r="N458" s="15"/>
      <c r="O458" s="15"/>
      <c r="P458" s="15"/>
      <c r="Q458" s="15"/>
      <c r="R458" s="15"/>
      <c r="S458" s="15"/>
      <c r="T458" s="15"/>
      <c r="U458" s="15"/>
      <c r="V458" s="15"/>
    </row>
    <row r="459" spans="1:22">
      <c r="A459" s="15"/>
      <c r="B459" s="15"/>
      <c r="C459" s="15"/>
      <c r="D459" s="15"/>
      <c r="E459" s="15"/>
      <c r="F459" s="15"/>
      <c r="G459" s="15"/>
      <c r="H459" s="15"/>
      <c r="I459" s="15"/>
      <c r="J459" s="15"/>
      <c r="K459" s="15"/>
      <c r="L459" s="15"/>
      <c r="M459" s="15"/>
      <c r="N459" s="15"/>
      <c r="O459" s="15"/>
      <c r="P459" s="15"/>
      <c r="Q459" s="15"/>
      <c r="R459" s="15"/>
      <c r="S459" s="15"/>
      <c r="T459" s="15"/>
      <c r="U459" s="15"/>
      <c r="V459" s="15"/>
    </row>
    <row r="460" spans="1:22">
      <c r="A460" s="15"/>
      <c r="B460" s="15"/>
      <c r="C460" s="15"/>
      <c r="D460" s="15"/>
      <c r="E460" s="15"/>
      <c r="F460" s="15"/>
      <c r="G460" s="15"/>
      <c r="H460" s="15"/>
      <c r="I460" s="15"/>
      <c r="J460" s="15"/>
      <c r="K460" s="15"/>
      <c r="L460" s="15"/>
      <c r="M460" s="15"/>
      <c r="N460" s="15"/>
      <c r="O460" s="15"/>
      <c r="P460" s="15"/>
      <c r="Q460" s="15"/>
      <c r="R460" s="15"/>
      <c r="S460" s="15"/>
      <c r="T460" s="15"/>
      <c r="U460" s="15"/>
      <c r="V460" s="15"/>
    </row>
    <row r="461" spans="1:22">
      <c r="A461" s="15"/>
      <c r="B461" s="15"/>
      <c r="C461" s="15"/>
      <c r="D461" s="15"/>
      <c r="E461" s="15"/>
      <c r="F461" s="15"/>
      <c r="G461" s="15"/>
      <c r="H461" s="15"/>
      <c r="I461" s="15"/>
      <c r="J461" s="15"/>
      <c r="K461" s="15"/>
      <c r="L461" s="15"/>
      <c r="M461" s="15"/>
      <c r="N461" s="15"/>
      <c r="O461" s="15"/>
      <c r="P461" s="15"/>
      <c r="Q461" s="15"/>
      <c r="R461" s="15"/>
      <c r="S461" s="15"/>
      <c r="T461" s="15"/>
      <c r="U461" s="15"/>
      <c r="V461" s="15"/>
    </row>
    <row r="462" spans="1:22">
      <c r="A462" s="15"/>
      <c r="B462" s="15"/>
      <c r="C462" s="15"/>
      <c r="D462" s="15"/>
      <c r="E462" s="15"/>
      <c r="F462" s="15"/>
      <c r="G462" s="15"/>
      <c r="H462" s="15"/>
      <c r="I462" s="15"/>
      <c r="J462" s="15"/>
      <c r="K462" s="15"/>
      <c r="L462" s="15"/>
      <c r="M462" s="15"/>
      <c r="N462" s="15"/>
      <c r="O462" s="15"/>
      <c r="P462" s="15"/>
      <c r="Q462" s="15"/>
      <c r="R462" s="15"/>
      <c r="S462" s="15"/>
      <c r="T462" s="15"/>
      <c r="U462" s="15"/>
      <c r="V462" s="15"/>
    </row>
    <row r="463" spans="1:22">
      <c r="A463" s="15"/>
      <c r="B463" s="15"/>
      <c r="C463" s="15"/>
      <c r="D463" s="15"/>
      <c r="E463" s="15"/>
      <c r="F463" s="15"/>
      <c r="G463" s="15"/>
      <c r="H463" s="15"/>
      <c r="I463" s="15"/>
      <c r="J463" s="15"/>
      <c r="K463" s="15"/>
      <c r="L463" s="15"/>
      <c r="M463" s="15"/>
      <c r="N463" s="15"/>
      <c r="O463" s="15"/>
      <c r="P463" s="15"/>
      <c r="Q463" s="15"/>
      <c r="R463" s="15"/>
      <c r="S463" s="15"/>
      <c r="T463" s="15"/>
      <c r="U463" s="15"/>
      <c r="V463" s="15"/>
    </row>
    <row r="464" spans="1:22">
      <c r="A464" s="15"/>
      <c r="B464" s="15"/>
      <c r="C464" s="15"/>
      <c r="D464" s="15"/>
      <c r="E464" s="15"/>
      <c r="F464" s="15"/>
      <c r="G464" s="15"/>
      <c r="H464" s="15"/>
      <c r="I464" s="15"/>
      <c r="J464" s="15"/>
      <c r="K464" s="15"/>
      <c r="L464" s="15"/>
      <c r="M464" s="15"/>
      <c r="N464" s="15"/>
      <c r="O464" s="15"/>
      <c r="P464" s="15"/>
      <c r="Q464" s="15"/>
      <c r="R464" s="15"/>
      <c r="S464" s="15"/>
      <c r="T464" s="15"/>
      <c r="U464" s="15"/>
      <c r="V464" s="15"/>
    </row>
    <row r="465" spans="1:22">
      <c r="A465" s="15"/>
      <c r="B465" s="15"/>
      <c r="C465" s="15"/>
      <c r="D465" s="15"/>
      <c r="E465" s="15"/>
      <c r="F465" s="15"/>
      <c r="G465" s="15"/>
      <c r="H465" s="15"/>
      <c r="I465" s="15"/>
      <c r="J465" s="15"/>
      <c r="K465" s="15"/>
      <c r="L465" s="15"/>
      <c r="M465" s="15"/>
      <c r="N465" s="15"/>
      <c r="O465" s="15"/>
      <c r="P465" s="15"/>
      <c r="Q465" s="15"/>
      <c r="R465" s="15"/>
      <c r="S465" s="15"/>
      <c r="T465" s="15"/>
      <c r="U465" s="15"/>
      <c r="V465" s="15"/>
    </row>
    <row r="466" spans="1:22">
      <c r="A466" s="15"/>
      <c r="B466" s="15"/>
      <c r="C466" s="15"/>
      <c r="D466" s="15"/>
      <c r="E466" s="15"/>
      <c r="F466" s="15"/>
      <c r="G466" s="15"/>
      <c r="H466" s="15"/>
      <c r="I466" s="15"/>
      <c r="J466" s="15"/>
      <c r="K466" s="15"/>
      <c r="L466" s="15"/>
      <c r="M466" s="15"/>
      <c r="N466" s="15"/>
      <c r="O466" s="15"/>
      <c r="P466" s="15"/>
      <c r="Q466" s="15"/>
      <c r="R466" s="15"/>
      <c r="S466" s="15"/>
      <c r="T466" s="15"/>
      <c r="U466" s="15"/>
      <c r="V466" s="15"/>
    </row>
    <row r="467" spans="1:22">
      <c r="A467" s="15"/>
      <c r="B467" s="15"/>
      <c r="C467" s="15"/>
      <c r="D467" s="15"/>
      <c r="E467" s="15"/>
      <c r="F467" s="15"/>
      <c r="G467" s="15"/>
      <c r="H467" s="15"/>
      <c r="I467" s="15"/>
      <c r="J467" s="15"/>
      <c r="K467" s="15"/>
      <c r="L467" s="15"/>
      <c r="M467" s="15"/>
      <c r="N467" s="15"/>
      <c r="O467" s="15"/>
      <c r="P467" s="15"/>
      <c r="Q467" s="15"/>
      <c r="R467" s="15"/>
      <c r="S467" s="15"/>
      <c r="T467" s="15"/>
      <c r="U467" s="15"/>
      <c r="V467" s="15"/>
    </row>
    <row r="468" spans="1:22">
      <c r="A468" s="15"/>
      <c r="B468" s="15"/>
      <c r="C468" s="15"/>
      <c r="D468" s="15"/>
      <c r="E468" s="15"/>
      <c r="F468" s="15"/>
      <c r="G468" s="15"/>
      <c r="H468" s="15"/>
      <c r="I468" s="15"/>
      <c r="J468" s="15"/>
      <c r="K468" s="15"/>
      <c r="L468" s="15"/>
      <c r="M468" s="15"/>
      <c r="N468" s="15"/>
      <c r="O468" s="15"/>
      <c r="P468" s="15"/>
      <c r="Q468" s="15"/>
      <c r="R468" s="15"/>
      <c r="S468" s="15"/>
      <c r="T468" s="15"/>
      <c r="U468" s="15"/>
      <c r="V468" s="15"/>
    </row>
    <row r="469" spans="1:22">
      <c r="A469" s="15"/>
      <c r="B469" s="15"/>
      <c r="C469" s="15"/>
      <c r="D469" s="15"/>
      <c r="E469" s="15"/>
      <c r="F469" s="15"/>
      <c r="G469" s="15"/>
      <c r="H469" s="15"/>
      <c r="I469" s="15"/>
      <c r="J469" s="15"/>
      <c r="K469" s="15"/>
      <c r="L469" s="15"/>
      <c r="M469" s="15"/>
      <c r="N469" s="15"/>
      <c r="O469" s="15"/>
      <c r="P469" s="15"/>
      <c r="Q469" s="15"/>
      <c r="R469" s="15"/>
      <c r="S469" s="15"/>
      <c r="T469" s="15"/>
      <c r="U469" s="15"/>
      <c r="V469" s="15"/>
    </row>
    <row r="470" spans="1:22">
      <c r="A470" s="15"/>
      <c r="B470" s="15"/>
      <c r="C470" s="15"/>
      <c r="D470" s="15"/>
      <c r="E470" s="15"/>
      <c r="F470" s="15"/>
      <c r="G470" s="15"/>
      <c r="H470" s="15"/>
      <c r="I470" s="15"/>
      <c r="J470" s="15"/>
      <c r="K470" s="15"/>
      <c r="L470" s="15"/>
      <c r="M470" s="15"/>
      <c r="N470" s="15"/>
      <c r="O470" s="15"/>
      <c r="P470" s="15"/>
      <c r="Q470" s="15"/>
      <c r="R470" s="15"/>
      <c r="S470" s="15"/>
      <c r="T470" s="15"/>
      <c r="U470" s="15"/>
      <c r="V470" s="15"/>
    </row>
    <row r="471" spans="1:22">
      <c r="A471" s="15"/>
      <c r="B471" s="15"/>
      <c r="C471" s="15"/>
      <c r="D471" s="15"/>
      <c r="E471" s="15"/>
      <c r="F471" s="15"/>
      <c r="G471" s="15"/>
      <c r="H471" s="15"/>
      <c r="I471" s="15"/>
      <c r="J471" s="15"/>
      <c r="K471" s="15"/>
      <c r="L471" s="15"/>
      <c r="M471" s="15"/>
      <c r="N471" s="15"/>
      <c r="O471" s="15"/>
      <c r="P471" s="15"/>
      <c r="Q471" s="15"/>
      <c r="R471" s="15"/>
      <c r="S471" s="15"/>
      <c r="T471" s="15"/>
      <c r="U471" s="15"/>
      <c r="V471" s="15"/>
    </row>
    <row r="472" spans="1:22">
      <c r="A472" s="15"/>
      <c r="B472" s="15"/>
      <c r="C472" s="15"/>
      <c r="D472" s="15"/>
      <c r="E472" s="15"/>
      <c r="F472" s="15"/>
      <c r="G472" s="15"/>
      <c r="H472" s="15"/>
      <c r="I472" s="15"/>
      <c r="J472" s="15"/>
      <c r="K472" s="15"/>
      <c r="L472" s="15"/>
      <c r="M472" s="15"/>
      <c r="N472" s="15"/>
      <c r="O472" s="15"/>
      <c r="P472" s="15"/>
      <c r="Q472" s="15"/>
      <c r="R472" s="15"/>
      <c r="S472" s="15"/>
      <c r="T472" s="15"/>
      <c r="U472" s="15"/>
      <c r="V472" s="15"/>
    </row>
    <row r="473" spans="1:22">
      <c r="A473" s="15"/>
      <c r="B473" s="15"/>
      <c r="C473" s="15"/>
      <c r="D473" s="15"/>
      <c r="E473" s="15"/>
      <c r="F473" s="15"/>
      <c r="G473" s="15"/>
      <c r="H473" s="15"/>
      <c r="I473" s="15"/>
      <c r="J473" s="15"/>
      <c r="K473" s="15"/>
      <c r="L473" s="15"/>
      <c r="M473" s="15"/>
      <c r="N473" s="15"/>
      <c r="O473" s="15"/>
      <c r="P473" s="15"/>
      <c r="Q473" s="15"/>
      <c r="R473" s="15"/>
      <c r="S473" s="15"/>
      <c r="T473" s="15"/>
      <c r="U473" s="15"/>
      <c r="V473" s="15"/>
    </row>
    <row r="474" spans="1:22">
      <c r="A474" s="15"/>
      <c r="B474" s="15"/>
      <c r="C474" s="15"/>
      <c r="D474" s="15"/>
      <c r="E474" s="15"/>
      <c r="F474" s="15"/>
      <c r="G474" s="15"/>
      <c r="H474" s="15"/>
      <c r="I474" s="15"/>
      <c r="J474" s="15"/>
      <c r="K474" s="15"/>
      <c r="L474" s="15"/>
      <c r="M474" s="15"/>
      <c r="N474" s="15"/>
      <c r="O474" s="15"/>
      <c r="P474" s="15"/>
      <c r="Q474" s="15"/>
      <c r="R474" s="15"/>
      <c r="S474" s="15"/>
      <c r="T474" s="15"/>
      <c r="U474" s="15"/>
      <c r="V474" s="15"/>
    </row>
    <row r="475" spans="1:22">
      <c r="A475" s="15"/>
      <c r="B475" s="15"/>
      <c r="C475" s="15"/>
      <c r="D475" s="15"/>
      <c r="E475" s="15"/>
      <c r="F475" s="15"/>
      <c r="G475" s="15"/>
      <c r="H475" s="15"/>
      <c r="I475" s="15"/>
      <c r="J475" s="15"/>
      <c r="K475" s="15"/>
      <c r="L475" s="15"/>
      <c r="M475" s="15"/>
      <c r="N475" s="15"/>
      <c r="O475" s="15"/>
      <c r="P475" s="15"/>
      <c r="Q475" s="15"/>
      <c r="R475" s="15"/>
      <c r="S475" s="15"/>
      <c r="T475" s="15"/>
      <c r="U475" s="15"/>
      <c r="V475" s="15"/>
    </row>
    <row r="476" spans="1:22">
      <c r="A476" s="15"/>
      <c r="B476" s="15"/>
      <c r="C476" s="15"/>
      <c r="D476" s="15"/>
      <c r="E476" s="15"/>
      <c r="F476" s="15"/>
      <c r="G476" s="15"/>
      <c r="H476" s="15"/>
      <c r="I476" s="15"/>
      <c r="J476" s="15"/>
      <c r="K476" s="15"/>
      <c r="L476" s="15"/>
      <c r="M476" s="15"/>
      <c r="N476" s="15"/>
      <c r="O476" s="15"/>
      <c r="P476" s="15"/>
      <c r="Q476" s="15"/>
      <c r="R476" s="15"/>
      <c r="S476" s="15"/>
      <c r="T476" s="15"/>
      <c r="U476" s="15"/>
      <c r="V476" s="15"/>
    </row>
    <row r="477" spans="1:22">
      <c r="A477" s="15"/>
      <c r="B477" s="15"/>
      <c r="C477" s="15"/>
      <c r="D477" s="15"/>
      <c r="E477" s="15"/>
      <c r="F477" s="15"/>
      <c r="G477" s="15"/>
      <c r="H477" s="15"/>
      <c r="I477" s="15"/>
      <c r="J477" s="15"/>
      <c r="K477" s="15"/>
      <c r="L477" s="15"/>
      <c r="M477" s="15"/>
      <c r="N477" s="15"/>
      <c r="O477" s="15"/>
      <c r="P477" s="15"/>
      <c r="Q477" s="15"/>
      <c r="R477" s="15"/>
      <c r="S477" s="15"/>
      <c r="T477" s="15"/>
      <c r="U477" s="15"/>
      <c r="V477" s="15"/>
    </row>
    <row r="478" spans="1:22">
      <c r="A478" s="15"/>
      <c r="B478" s="15"/>
      <c r="C478" s="15"/>
      <c r="D478" s="15"/>
      <c r="E478" s="15"/>
      <c r="F478" s="15"/>
      <c r="G478" s="15"/>
      <c r="H478" s="15"/>
      <c r="I478" s="15"/>
      <c r="J478" s="15"/>
      <c r="K478" s="15"/>
      <c r="L478" s="15"/>
      <c r="M478" s="15"/>
      <c r="N478" s="15"/>
      <c r="O478" s="15"/>
      <c r="P478" s="15"/>
      <c r="Q478" s="15"/>
      <c r="R478" s="15"/>
      <c r="S478" s="15"/>
      <c r="T478" s="15"/>
      <c r="U478" s="15"/>
      <c r="V478" s="15"/>
    </row>
    <row r="479" spans="1:22">
      <c r="A479" s="15"/>
      <c r="B479" s="15"/>
      <c r="C479" s="15"/>
      <c r="D479" s="15"/>
      <c r="E479" s="15"/>
      <c r="F479" s="15"/>
      <c r="G479" s="15"/>
      <c r="H479" s="15"/>
      <c r="I479" s="15"/>
      <c r="J479" s="15"/>
      <c r="K479" s="15"/>
      <c r="L479" s="15"/>
      <c r="M479" s="15"/>
      <c r="N479" s="15"/>
      <c r="O479" s="15"/>
      <c r="P479" s="15"/>
      <c r="Q479" s="15"/>
      <c r="R479" s="15"/>
      <c r="S479" s="15"/>
      <c r="T479" s="15"/>
      <c r="U479" s="15"/>
      <c r="V479" s="15"/>
    </row>
    <row r="480" spans="1:22">
      <c r="A480" s="15"/>
      <c r="B480" s="15"/>
      <c r="C480" s="15"/>
      <c r="D480" s="15"/>
      <c r="E480" s="15"/>
      <c r="F480" s="15"/>
      <c r="G480" s="15"/>
      <c r="H480" s="15"/>
      <c r="I480" s="15"/>
      <c r="J480" s="15"/>
      <c r="K480" s="15"/>
      <c r="L480" s="15"/>
      <c r="M480" s="15"/>
      <c r="N480" s="15"/>
      <c r="O480" s="15"/>
      <c r="P480" s="15"/>
      <c r="Q480" s="15"/>
      <c r="R480" s="15"/>
      <c r="S480" s="15"/>
      <c r="T480" s="15"/>
      <c r="U480" s="15"/>
      <c r="V480" s="15"/>
    </row>
    <row r="481" spans="1:22">
      <c r="A481" s="15"/>
      <c r="B481" s="15"/>
      <c r="C481" s="15"/>
      <c r="D481" s="15"/>
      <c r="E481" s="15"/>
      <c r="F481" s="15"/>
      <c r="G481" s="15"/>
      <c r="H481" s="15"/>
      <c r="I481" s="15"/>
      <c r="J481" s="15"/>
      <c r="K481" s="15"/>
      <c r="L481" s="15"/>
      <c r="M481" s="15"/>
      <c r="N481" s="15"/>
      <c r="O481" s="15"/>
      <c r="P481" s="15"/>
      <c r="Q481" s="15"/>
      <c r="R481" s="15"/>
      <c r="S481" s="15"/>
      <c r="T481" s="15"/>
      <c r="U481" s="15"/>
      <c r="V481" s="15"/>
    </row>
    <row r="482" spans="1:22">
      <c r="A482" s="15"/>
      <c r="B482" s="15"/>
      <c r="C482" s="15"/>
      <c r="D482" s="15"/>
      <c r="E482" s="15"/>
      <c r="F482" s="15"/>
      <c r="G482" s="15"/>
      <c r="H482" s="15"/>
      <c r="I482" s="15"/>
      <c r="J482" s="15"/>
      <c r="K482" s="15"/>
      <c r="L482" s="15"/>
      <c r="M482" s="15"/>
      <c r="N482" s="15"/>
      <c r="O482" s="15"/>
      <c r="P482" s="15"/>
      <c r="Q482" s="15"/>
      <c r="R482" s="15"/>
      <c r="S482" s="15"/>
      <c r="T482" s="15"/>
      <c r="U482" s="15"/>
      <c r="V482" s="15"/>
    </row>
    <row r="483" spans="1:22">
      <c r="A483" s="15"/>
      <c r="B483" s="15"/>
      <c r="C483" s="15"/>
      <c r="D483" s="15"/>
      <c r="E483" s="15"/>
      <c r="F483" s="15"/>
      <c r="G483" s="15"/>
      <c r="H483" s="15"/>
      <c r="I483" s="15"/>
      <c r="J483" s="15"/>
      <c r="K483" s="15"/>
      <c r="L483" s="15"/>
      <c r="M483" s="15"/>
      <c r="N483" s="15"/>
      <c r="O483" s="15"/>
      <c r="P483" s="15"/>
      <c r="Q483" s="15"/>
      <c r="R483" s="15"/>
      <c r="S483" s="15"/>
      <c r="T483" s="15"/>
      <c r="U483" s="15"/>
      <c r="V483" s="15"/>
    </row>
    <row r="484" spans="1:22">
      <c r="A484" s="15"/>
      <c r="B484" s="15"/>
      <c r="C484" s="15"/>
      <c r="D484" s="15"/>
      <c r="E484" s="15"/>
      <c r="F484" s="15"/>
      <c r="G484" s="15"/>
      <c r="H484" s="15"/>
      <c r="I484" s="15"/>
      <c r="J484" s="15"/>
      <c r="K484" s="15"/>
      <c r="L484" s="15"/>
      <c r="M484" s="15"/>
      <c r="N484" s="15"/>
      <c r="O484" s="15"/>
      <c r="P484" s="15"/>
      <c r="Q484" s="15"/>
      <c r="R484" s="15"/>
      <c r="S484" s="15"/>
      <c r="T484" s="15"/>
      <c r="U484" s="15"/>
      <c r="V484" s="15"/>
    </row>
    <row r="485" spans="1:22">
      <c r="A485" s="15"/>
      <c r="B485" s="15"/>
      <c r="C485" s="15"/>
      <c r="D485" s="15"/>
      <c r="E485" s="15"/>
      <c r="F485" s="15"/>
      <c r="G485" s="15"/>
      <c r="H485" s="15"/>
      <c r="I485" s="15"/>
      <c r="J485" s="15"/>
      <c r="K485" s="15"/>
      <c r="L485" s="15"/>
      <c r="M485" s="15"/>
      <c r="N485" s="15"/>
      <c r="O485" s="15"/>
      <c r="P485" s="15"/>
      <c r="Q485" s="15"/>
      <c r="R485" s="15"/>
      <c r="S485" s="15"/>
      <c r="T485" s="15"/>
      <c r="U485" s="15"/>
      <c r="V485" s="15"/>
    </row>
    <row r="486" spans="1:22">
      <c r="A486" s="15"/>
      <c r="B486" s="15"/>
      <c r="C486" s="15"/>
      <c r="D486" s="15"/>
      <c r="E486" s="15"/>
      <c r="F486" s="15"/>
      <c r="G486" s="15"/>
      <c r="H486" s="15"/>
      <c r="I486" s="15"/>
      <c r="J486" s="15"/>
      <c r="K486" s="15"/>
      <c r="L486" s="15"/>
      <c r="M486" s="15"/>
      <c r="N486" s="15"/>
      <c r="O486" s="15"/>
      <c r="P486" s="15"/>
      <c r="Q486" s="15"/>
      <c r="R486" s="15"/>
      <c r="S486" s="15"/>
      <c r="T486" s="15"/>
      <c r="U486" s="15"/>
      <c r="V486" s="15"/>
    </row>
    <row r="487" spans="1:22">
      <c r="A487" s="15"/>
      <c r="B487" s="15"/>
      <c r="C487" s="15"/>
      <c r="D487" s="15"/>
      <c r="E487" s="15"/>
      <c r="F487" s="15"/>
      <c r="G487" s="15"/>
      <c r="H487" s="15"/>
      <c r="I487" s="15"/>
      <c r="J487" s="15"/>
      <c r="K487" s="15"/>
      <c r="L487" s="15"/>
      <c r="M487" s="15"/>
      <c r="N487" s="15"/>
      <c r="O487" s="15"/>
      <c r="P487" s="15"/>
      <c r="Q487" s="15"/>
      <c r="R487" s="15"/>
      <c r="S487" s="15"/>
      <c r="T487" s="15"/>
      <c r="U487" s="15"/>
      <c r="V487" s="15"/>
    </row>
    <row r="488" spans="1:22">
      <c r="A488" s="15"/>
      <c r="B488" s="15"/>
      <c r="C488" s="15"/>
      <c r="D488" s="15"/>
      <c r="E488" s="15"/>
      <c r="F488" s="15"/>
      <c r="G488" s="15"/>
      <c r="H488" s="15"/>
      <c r="I488" s="15"/>
      <c r="J488" s="15"/>
      <c r="K488" s="15"/>
      <c r="L488" s="15"/>
      <c r="M488" s="15"/>
      <c r="N488" s="15"/>
      <c r="O488" s="15"/>
      <c r="P488" s="15"/>
      <c r="Q488" s="15"/>
      <c r="R488" s="15"/>
      <c r="S488" s="15"/>
      <c r="T488" s="15"/>
      <c r="U488" s="15"/>
      <c r="V488" s="15"/>
    </row>
    <row r="489" spans="1:22">
      <c r="A489" s="15"/>
      <c r="B489" s="15"/>
      <c r="C489" s="15"/>
      <c r="D489" s="15"/>
      <c r="E489" s="15"/>
      <c r="F489" s="15"/>
      <c r="G489" s="15"/>
      <c r="H489" s="15"/>
      <c r="I489" s="15"/>
      <c r="J489" s="15"/>
      <c r="K489" s="15"/>
      <c r="L489" s="15"/>
      <c r="M489" s="15"/>
      <c r="N489" s="15"/>
      <c r="O489" s="15"/>
      <c r="P489" s="15"/>
      <c r="Q489" s="15"/>
      <c r="R489" s="15"/>
      <c r="S489" s="15"/>
      <c r="T489" s="15"/>
      <c r="U489" s="15"/>
      <c r="V489" s="15"/>
    </row>
    <row r="490" spans="1:22">
      <c r="A490" s="15"/>
      <c r="B490" s="15"/>
      <c r="C490" s="15"/>
      <c r="D490" s="15"/>
      <c r="E490" s="15"/>
      <c r="F490" s="15"/>
      <c r="G490" s="15"/>
      <c r="H490" s="15"/>
      <c r="I490" s="15"/>
      <c r="J490" s="15"/>
      <c r="K490" s="15"/>
      <c r="L490" s="15"/>
      <c r="M490" s="15"/>
      <c r="N490" s="15"/>
      <c r="O490" s="15"/>
      <c r="P490" s="15"/>
      <c r="Q490" s="15"/>
      <c r="R490" s="15"/>
      <c r="S490" s="15"/>
      <c r="T490" s="15"/>
      <c r="U490" s="15"/>
      <c r="V490" s="15"/>
    </row>
    <row r="491" spans="1:22">
      <c r="A491" s="15"/>
      <c r="B491" s="15"/>
      <c r="C491" s="15"/>
      <c r="D491" s="15"/>
      <c r="E491" s="15"/>
      <c r="F491" s="15"/>
      <c r="G491" s="15"/>
      <c r="H491" s="15"/>
      <c r="I491" s="15"/>
      <c r="J491" s="15"/>
      <c r="K491" s="15"/>
      <c r="L491" s="15"/>
      <c r="M491" s="15"/>
      <c r="N491" s="15"/>
      <c r="O491" s="15"/>
      <c r="P491" s="15"/>
      <c r="Q491" s="15"/>
      <c r="R491" s="15"/>
      <c r="S491" s="15"/>
      <c r="T491" s="15"/>
      <c r="U491" s="15"/>
      <c r="V491" s="15"/>
    </row>
    <row r="492" spans="1:22">
      <c r="A492" s="15"/>
      <c r="B492" s="15"/>
      <c r="C492" s="15"/>
      <c r="D492" s="15"/>
      <c r="E492" s="15"/>
      <c r="F492" s="15"/>
      <c r="G492" s="15"/>
      <c r="H492" s="15"/>
      <c r="I492" s="15"/>
      <c r="J492" s="15"/>
      <c r="K492" s="15"/>
      <c r="L492" s="15"/>
      <c r="M492" s="15"/>
      <c r="N492" s="15"/>
      <c r="O492" s="15"/>
      <c r="P492" s="15"/>
      <c r="Q492" s="15"/>
      <c r="R492" s="15"/>
      <c r="S492" s="15"/>
      <c r="T492" s="15"/>
      <c r="U492" s="15"/>
      <c r="V492" s="15"/>
    </row>
    <row r="493" spans="1:22">
      <c r="A493" s="15"/>
      <c r="B493" s="15"/>
      <c r="C493" s="15"/>
      <c r="D493" s="15"/>
      <c r="E493" s="15"/>
      <c r="F493" s="15"/>
      <c r="G493" s="15"/>
      <c r="H493" s="15"/>
      <c r="I493" s="15"/>
      <c r="J493" s="15"/>
      <c r="K493" s="15"/>
      <c r="L493" s="15"/>
      <c r="M493" s="15"/>
      <c r="N493" s="15"/>
      <c r="O493" s="15"/>
      <c r="P493" s="15"/>
      <c r="Q493" s="15"/>
      <c r="R493" s="15"/>
      <c r="S493" s="15"/>
      <c r="T493" s="15"/>
      <c r="U493" s="15"/>
      <c r="V493" s="15"/>
    </row>
    <row r="494" spans="1:22">
      <c r="A494" s="15"/>
      <c r="B494" s="15"/>
      <c r="C494" s="15"/>
      <c r="D494" s="15"/>
      <c r="E494" s="15"/>
      <c r="F494" s="15"/>
      <c r="G494" s="15"/>
      <c r="H494" s="15"/>
      <c r="I494" s="15"/>
      <c r="J494" s="15"/>
      <c r="K494" s="15"/>
      <c r="L494" s="15"/>
      <c r="M494" s="15"/>
      <c r="N494" s="15"/>
      <c r="O494" s="15"/>
      <c r="P494" s="15"/>
      <c r="Q494" s="15"/>
      <c r="R494" s="15"/>
      <c r="S494" s="15"/>
      <c r="T494" s="15"/>
      <c r="U494" s="15"/>
      <c r="V494" s="15"/>
    </row>
    <row r="495" spans="1:22">
      <c r="A495" s="15"/>
      <c r="B495" s="15"/>
      <c r="C495" s="15"/>
      <c r="D495" s="15"/>
      <c r="E495" s="15"/>
      <c r="F495" s="15"/>
      <c r="G495" s="15"/>
      <c r="H495" s="15"/>
      <c r="I495" s="15"/>
      <c r="J495" s="15"/>
      <c r="K495" s="15"/>
      <c r="L495" s="15"/>
      <c r="M495" s="15"/>
      <c r="N495" s="15"/>
      <c r="O495" s="15"/>
      <c r="P495" s="15"/>
      <c r="Q495" s="15"/>
      <c r="R495" s="15"/>
      <c r="S495" s="15"/>
      <c r="T495" s="15"/>
      <c r="U495" s="15"/>
      <c r="V495" s="15"/>
    </row>
    <row r="496" spans="1:22">
      <c r="A496" s="15"/>
      <c r="B496" s="15"/>
      <c r="C496" s="15"/>
      <c r="D496" s="15"/>
      <c r="E496" s="15"/>
      <c r="F496" s="15"/>
      <c r="G496" s="15"/>
      <c r="H496" s="15"/>
      <c r="I496" s="15"/>
      <c r="J496" s="15"/>
      <c r="K496" s="15"/>
      <c r="L496" s="15"/>
      <c r="M496" s="15"/>
      <c r="N496" s="15"/>
      <c r="O496" s="15"/>
      <c r="P496" s="15"/>
      <c r="Q496" s="15"/>
      <c r="R496" s="15"/>
      <c r="S496" s="15"/>
      <c r="T496" s="15"/>
      <c r="U496" s="15"/>
      <c r="V496" s="15"/>
    </row>
    <row r="497" spans="1:22">
      <c r="A497" s="15"/>
      <c r="B497" s="15"/>
      <c r="C497" s="15"/>
      <c r="D497" s="15"/>
      <c r="E497" s="15"/>
      <c r="F497" s="15"/>
      <c r="G497" s="15"/>
      <c r="H497" s="15"/>
      <c r="I497" s="15"/>
      <c r="J497" s="15"/>
      <c r="K497" s="15"/>
      <c r="L497" s="15"/>
      <c r="M497" s="15"/>
      <c r="N497" s="15"/>
      <c r="O497" s="15"/>
      <c r="P497" s="15"/>
      <c r="Q497" s="15"/>
      <c r="R497" s="15"/>
      <c r="S497" s="15"/>
      <c r="T497" s="15"/>
      <c r="U497" s="15"/>
      <c r="V497" s="15"/>
    </row>
    <row r="498" spans="1:22">
      <c r="A498" s="15"/>
      <c r="B498" s="15"/>
      <c r="C498" s="15"/>
      <c r="D498" s="15"/>
      <c r="E498" s="15"/>
      <c r="F498" s="15"/>
      <c r="G498" s="15"/>
      <c r="H498" s="15"/>
      <c r="I498" s="15"/>
      <c r="J498" s="15"/>
      <c r="K498" s="15"/>
      <c r="L498" s="15"/>
      <c r="M498" s="15"/>
      <c r="N498" s="15"/>
      <c r="O498" s="15"/>
      <c r="P498" s="15"/>
      <c r="Q498" s="15"/>
      <c r="R498" s="15"/>
      <c r="S498" s="15"/>
      <c r="T498" s="15"/>
      <c r="U498" s="15"/>
      <c r="V498" s="15"/>
    </row>
    <row r="499" spans="1:22">
      <c r="A499" s="15"/>
      <c r="B499" s="15"/>
      <c r="C499" s="15"/>
      <c r="D499" s="15"/>
      <c r="E499" s="15"/>
      <c r="F499" s="15"/>
      <c r="G499" s="15"/>
      <c r="H499" s="15"/>
      <c r="I499" s="15"/>
      <c r="J499" s="15"/>
      <c r="K499" s="15"/>
      <c r="L499" s="15"/>
      <c r="M499" s="15"/>
      <c r="N499" s="15"/>
      <c r="O499" s="15"/>
      <c r="P499" s="15"/>
      <c r="Q499" s="15"/>
      <c r="R499" s="15"/>
      <c r="S499" s="15"/>
      <c r="T499" s="15"/>
      <c r="U499" s="15"/>
      <c r="V499" s="15"/>
    </row>
    <row r="500" spans="1:22">
      <c r="A500" s="15"/>
      <c r="B500" s="15"/>
      <c r="C500" s="15"/>
      <c r="D500" s="15"/>
      <c r="E500" s="15"/>
      <c r="F500" s="15"/>
      <c r="G500" s="15"/>
      <c r="H500" s="15"/>
      <c r="I500" s="15"/>
      <c r="J500" s="15"/>
      <c r="K500" s="15"/>
      <c r="L500" s="15"/>
      <c r="M500" s="15"/>
      <c r="N500" s="15"/>
      <c r="O500" s="15"/>
      <c r="P500" s="15"/>
      <c r="Q500" s="15"/>
      <c r="R500" s="15"/>
      <c r="S500" s="15"/>
      <c r="T500" s="15"/>
      <c r="U500" s="15"/>
      <c r="V500" s="15"/>
    </row>
    <row r="501" spans="1:22">
      <c r="A501" s="15"/>
      <c r="B501" s="15"/>
      <c r="C501" s="15"/>
      <c r="D501" s="15"/>
      <c r="E501" s="15"/>
      <c r="F501" s="15"/>
      <c r="G501" s="15"/>
      <c r="H501" s="15"/>
      <c r="I501" s="15"/>
      <c r="J501" s="15"/>
      <c r="K501" s="15"/>
      <c r="L501" s="15"/>
      <c r="M501" s="15"/>
      <c r="N501" s="15"/>
      <c r="O501" s="15"/>
      <c r="P501" s="15"/>
      <c r="Q501" s="15"/>
      <c r="R501" s="15"/>
      <c r="S501" s="15"/>
      <c r="T501" s="15"/>
      <c r="U501" s="15"/>
      <c r="V501" s="15"/>
    </row>
    <row r="502" spans="1:22">
      <c r="A502" s="15"/>
      <c r="B502" s="15"/>
      <c r="C502" s="15"/>
      <c r="D502" s="15"/>
      <c r="E502" s="15"/>
      <c r="F502" s="15"/>
      <c r="G502" s="15"/>
      <c r="H502" s="15"/>
      <c r="I502" s="15"/>
      <c r="J502" s="15"/>
      <c r="K502" s="15"/>
      <c r="L502" s="15"/>
      <c r="M502" s="15"/>
      <c r="N502" s="15"/>
      <c r="O502" s="15"/>
      <c r="P502" s="15"/>
      <c r="Q502" s="15"/>
      <c r="R502" s="15"/>
      <c r="S502" s="15"/>
      <c r="T502" s="15"/>
      <c r="U502" s="15"/>
      <c r="V502" s="15"/>
    </row>
    <row r="503" spans="1:22">
      <c r="A503" s="15"/>
      <c r="B503" s="15"/>
      <c r="C503" s="15"/>
      <c r="D503" s="15"/>
      <c r="E503" s="15"/>
      <c r="F503" s="15"/>
      <c r="G503" s="15"/>
      <c r="H503" s="15"/>
      <c r="I503" s="15"/>
      <c r="J503" s="15"/>
      <c r="K503" s="15"/>
      <c r="L503" s="15"/>
      <c r="M503" s="15"/>
      <c r="N503" s="15"/>
      <c r="O503" s="15"/>
      <c r="P503" s="15"/>
      <c r="Q503" s="15"/>
      <c r="R503" s="15"/>
      <c r="S503" s="15"/>
      <c r="T503" s="15"/>
      <c r="U503" s="15"/>
      <c r="V503" s="15"/>
    </row>
    <row r="504" spans="1:22">
      <c r="A504" s="15"/>
      <c r="B504" s="15"/>
      <c r="C504" s="15"/>
      <c r="D504" s="15"/>
      <c r="E504" s="15"/>
      <c r="F504" s="15"/>
      <c r="G504" s="15"/>
      <c r="H504" s="15"/>
      <c r="I504" s="15"/>
      <c r="J504" s="15"/>
      <c r="K504" s="15"/>
      <c r="L504" s="15"/>
      <c r="M504" s="15"/>
      <c r="N504" s="15"/>
      <c r="O504" s="15"/>
      <c r="P504" s="15"/>
      <c r="Q504" s="15"/>
      <c r="R504" s="15"/>
      <c r="S504" s="15"/>
      <c r="T504" s="15"/>
      <c r="U504" s="15"/>
      <c r="V504" s="15"/>
    </row>
    <row r="505" spans="1:22">
      <c r="A505" s="15"/>
      <c r="B505" s="15"/>
      <c r="C505" s="15"/>
      <c r="D505" s="15"/>
      <c r="E505" s="15"/>
      <c r="F505" s="15"/>
      <c r="G505" s="15"/>
      <c r="H505" s="15"/>
      <c r="I505" s="15"/>
      <c r="J505" s="15"/>
      <c r="K505" s="15"/>
      <c r="L505" s="15"/>
      <c r="M505" s="15"/>
      <c r="N505" s="15"/>
      <c r="O505" s="15"/>
      <c r="P505" s="15"/>
      <c r="Q505" s="15"/>
      <c r="R505" s="15"/>
      <c r="S505" s="15"/>
      <c r="T505" s="15"/>
      <c r="U505" s="15"/>
      <c r="V505" s="15"/>
    </row>
    <row r="506" spans="1:22">
      <c r="A506" s="15"/>
      <c r="B506" s="15"/>
      <c r="C506" s="15"/>
      <c r="D506" s="15"/>
      <c r="E506" s="15"/>
      <c r="F506" s="15"/>
      <c r="G506" s="15"/>
      <c r="H506" s="15"/>
      <c r="I506" s="15"/>
      <c r="J506" s="15"/>
      <c r="K506" s="15"/>
      <c r="L506" s="15"/>
      <c r="M506" s="15"/>
      <c r="N506" s="15"/>
      <c r="O506" s="15"/>
      <c r="P506" s="15"/>
      <c r="Q506" s="15"/>
      <c r="R506" s="15"/>
      <c r="S506" s="15"/>
      <c r="T506" s="15"/>
      <c r="U506" s="15"/>
      <c r="V506" s="15"/>
    </row>
    <row r="507" spans="1:22">
      <c r="A507" s="15"/>
      <c r="B507" s="15"/>
      <c r="C507" s="15"/>
      <c r="D507" s="15"/>
      <c r="E507" s="15"/>
      <c r="F507" s="15"/>
      <c r="G507" s="15"/>
      <c r="H507" s="15"/>
      <c r="I507" s="15"/>
      <c r="J507" s="15"/>
      <c r="K507" s="15"/>
      <c r="L507" s="15"/>
      <c r="M507" s="15"/>
      <c r="N507" s="15"/>
      <c r="O507" s="15"/>
      <c r="P507" s="15"/>
      <c r="Q507" s="15"/>
      <c r="R507" s="15"/>
      <c r="S507" s="15"/>
      <c r="T507" s="15"/>
      <c r="U507" s="15"/>
      <c r="V507" s="15"/>
    </row>
    <row r="508" spans="1:22">
      <c r="A508" s="15"/>
      <c r="B508" s="15"/>
      <c r="C508" s="15"/>
      <c r="D508" s="15"/>
      <c r="E508" s="15"/>
      <c r="F508" s="15"/>
      <c r="G508" s="15"/>
      <c r="H508" s="15"/>
      <c r="I508" s="15"/>
      <c r="J508" s="15"/>
      <c r="K508" s="15"/>
      <c r="L508" s="15"/>
      <c r="M508" s="15"/>
      <c r="N508" s="15"/>
      <c r="O508" s="15"/>
      <c r="P508" s="15"/>
      <c r="Q508" s="15"/>
      <c r="R508" s="15"/>
      <c r="S508" s="15"/>
      <c r="T508" s="15"/>
      <c r="U508" s="15"/>
      <c r="V508" s="15"/>
    </row>
    <row r="509" spans="1:22">
      <c r="A509" s="15"/>
      <c r="B509" s="15"/>
      <c r="C509" s="15"/>
      <c r="D509" s="15"/>
      <c r="E509" s="15"/>
      <c r="F509" s="15"/>
      <c r="G509" s="15"/>
      <c r="H509" s="15"/>
      <c r="I509" s="15"/>
      <c r="J509" s="15"/>
      <c r="K509" s="15"/>
      <c r="L509" s="15"/>
      <c r="M509" s="15"/>
      <c r="N509" s="15"/>
      <c r="O509" s="15"/>
      <c r="P509" s="15"/>
      <c r="Q509" s="15"/>
      <c r="R509" s="15"/>
      <c r="S509" s="15"/>
      <c r="T509" s="15"/>
      <c r="U509" s="15"/>
      <c r="V509" s="15"/>
    </row>
    <row r="510" spans="1:22">
      <c r="A510" s="15"/>
      <c r="B510" s="15"/>
      <c r="C510" s="15"/>
      <c r="D510" s="15"/>
      <c r="E510" s="15"/>
      <c r="F510" s="15"/>
      <c r="G510" s="15"/>
      <c r="H510" s="15"/>
      <c r="I510" s="15"/>
      <c r="J510" s="15"/>
      <c r="K510" s="15"/>
      <c r="L510" s="15"/>
      <c r="M510" s="15"/>
      <c r="N510" s="15"/>
      <c r="O510" s="15"/>
      <c r="P510" s="15"/>
      <c r="Q510" s="15"/>
      <c r="R510" s="15"/>
      <c r="S510" s="15"/>
      <c r="T510" s="15"/>
      <c r="U510" s="15"/>
      <c r="V510" s="15"/>
    </row>
    <row r="511" spans="1:22">
      <c r="A511" s="15"/>
      <c r="B511" s="15"/>
      <c r="C511" s="15"/>
      <c r="D511" s="15"/>
      <c r="E511" s="15"/>
      <c r="F511" s="15"/>
      <c r="G511" s="15"/>
      <c r="H511" s="15"/>
      <c r="I511" s="15"/>
      <c r="J511" s="15"/>
      <c r="K511" s="15"/>
      <c r="L511" s="15"/>
      <c r="M511" s="15"/>
      <c r="N511" s="15"/>
      <c r="O511" s="15"/>
      <c r="P511" s="15"/>
      <c r="Q511" s="15"/>
      <c r="R511" s="15"/>
      <c r="S511" s="15"/>
      <c r="T511" s="15"/>
      <c r="U511" s="15"/>
      <c r="V511" s="15"/>
    </row>
    <row r="512" spans="1:22">
      <c r="A512" s="15"/>
      <c r="B512" s="15"/>
      <c r="C512" s="15"/>
      <c r="D512" s="15"/>
      <c r="E512" s="15"/>
      <c r="F512" s="15"/>
      <c r="G512" s="15"/>
      <c r="H512" s="15"/>
      <c r="I512" s="15"/>
      <c r="J512" s="15"/>
      <c r="K512" s="15"/>
      <c r="L512" s="15"/>
      <c r="M512" s="15"/>
      <c r="N512" s="15"/>
      <c r="O512" s="15"/>
      <c r="P512" s="15"/>
      <c r="Q512" s="15"/>
      <c r="R512" s="15"/>
      <c r="S512" s="15"/>
      <c r="T512" s="15"/>
      <c r="U512" s="15"/>
      <c r="V512" s="15"/>
    </row>
    <row r="513" spans="1:22">
      <c r="A513" s="15"/>
      <c r="B513" s="15"/>
      <c r="C513" s="15"/>
      <c r="D513" s="15"/>
      <c r="E513" s="15"/>
      <c r="F513" s="15"/>
      <c r="G513" s="15"/>
      <c r="H513" s="15"/>
      <c r="I513" s="15"/>
      <c r="J513" s="15"/>
      <c r="K513" s="15"/>
      <c r="L513" s="15"/>
      <c r="M513" s="15"/>
      <c r="N513" s="15"/>
      <c r="O513" s="15"/>
      <c r="P513" s="15"/>
      <c r="Q513" s="15"/>
      <c r="R513" s="15"/>
      <c r="S513" s="15"/>
      <c r="T513" s="15"/>
      <c r="U513" s="15"/>
      <c r="V513" s="15"/>
    </row>
    <row r="514" spans="1:22">
      <c r="A514" s="15"/>
      <c r="B514" s="15"/>
      <c r="C514" s="15"/>
      <c r="D514" s="15"/>
      <c r="E514" s="15"/>
      <c r="F514" s="15"/>
      <c r="G514" s="15"/>
      <c r="H514" s="15"/>
      <c r="I514" s="15"/>
      <c r="J514" s="15"/>
      <c r="K514" s="15"/>
      <c r="L514" s="15"/>
      <c r="M514" s="15"/>
      <c r="N514" s="15"/>
      <c r="O514" s="15"/>
      <c r="P514" s="15"/>
      <c r="Q514" s="15"/>
      <c r="R514" s="15"/>
      <c r="S514" s="15"/>
      <c r="T514" s="15"/>
      <c r="U514" s="15"/>
      <c r="V514" s="15"/>
    </row>
    <row r="515" spans="1:22">
      <c r="A515" s="15"/>
      <c r="B515" s="15"/>
      <c r="C515" s="15"/>
      <c r="D515" s="15"/>
      <c r="E515" s="15"/>
      <c r="F515" s="15"/>
      <c r="G515" s="15"/>
      <c r="H515" s="15"/>
      <c r="I515" s="15"/>
      <c r="J515" s="15"/>
      <c r="K515" s="15"/>
      <c r="L515" s="15"/>
      <c r="M515" s="15"/>
      <c r="N515" s="15"/>
      <c r="O515" s="15"/>
      <c r="P515" s="15"/>
      <c r="Q515" s="15"/>
      <c r="R515" s="15"/>
      <c r="S515" s="15"/>
      <c r="T515" s="15"/>
      <c r="U515" s="15"/>
      <c r="V515" s="15"/>
    </row>
    <row r="516" spans="1:22">
      <c r="A516" s="15"/>
      <c r="B516" s="15"/>
      <c r="C516" s="15"/>
      <c r="D516" s="15"/>
      <c r="E516" s="15"/>
      <c r="F516" s="15"/>
      <c r="G516" s="15"/>
      <c r="H516" s="15"/>
      <c r="I516" s="15"/>
      <c r="J516" s="15"/>
      <c r="K516" s="15"/>
      <c r="L516" s="15"/>
      <c r="M516" s="15"/>
      <c r="N516" s="15"/>
      <c r="O516" s="15"/>
      <c r="P516" s="15"/>
      <c r="Q516" s="15"/>
      <c r="R516" s="15"/>
      <c r="S516" s="15"/>
      <c r="T516" s="15"/>
      <c r="U516" s="15"/>
      <c r="V516" s="15"/>
    </row>
    <row r="517" spans="1:22">
      <c r="A517" s="15"/>
      <c r="B517" s="15"/>
      <c r="C517" s="15"/>
      <c r="D517" s="15"/>
      <c r="E517" s="15"/>
      <c r="F517" s="15"/>
      <c r="G517" s="15"/>
      <c r="H517" s="15"/>
      <c r="I517" s="15"/>
      <c r="J517" s="15"/>
      <c r="K517" s="15"/>
      <c r="L517" s="15"/>
      <c r="M517" s="15"/>
      <c r="N517" s="15"/>
      <c r="O517" s="15"/>
      <c r="P517" s="15"/>
      <c r="Q517" s="15"/>
      <c r="R517" s="15"/>
      <c r="S517" s="15"/>
      <c r="T517" s="15"/>
      <c r="U517" s="15"/>
      <c r="V517" s="15"/>
    </row>
    <row r="518" spans="1:22">
      <c r="A518" s="15"/>
      <c r="B518" s="15"/>
      <c r="C518" s="15"/>
      <c r="D518" s="15"/>
      <c r="E518" s="15"/>
      <c r="F518" s="15"/>
      <c r="G518" s="15"/>
      <c r="H518" s="15"/>
      <c r="I518" s="15"/>
      <c r="J518" s="15"/>
      <c r="K518" s="15"/>
      <c r="L518" s="15"/>
      <c r="M518" s="15"/>
      <c r="N518" s="15"/>
      <c r="O518" s="15"/>
      <c r="P518" s="15"/>
      <c r="Q518" s="15"/>
      <c r="R518" s="15"/>
      <c r="S518" s="15"/>
      <c r="T518" s="15"/>
      <c r="U518" s="15"/>
      <c r="V518" s="15"/>
    </row>
    <row r="519" spans="1:22">
      <c r="A519" s="15"/>
      <c r="B519" s="15"/>
      <c r="C519" s="15"/>
      <c r="D519" s="15"/>
      <c r="E519" s="15"/>
      <c r="F519" s="15"/>
      <c r="G519" s="15"/>
      <c r="H519" s="15"/>
      <c r="I519" s="15"/>
      <c r="J519" s="15"/>
      <c r="K519" s="15"/>
      <c r="L519" s="15"/>
      <c r="M519" s="15"/>
      <c r="N519" s="15"/>
      <c r="O519" s="15"/>
      <c r="P519" s="15"/>
      <c r="Q519" s="15"/>
      <c r="R519" s="15"/>
      <c r="S519" s="15"/>
      <c r="T519" s="15"/>
      <c r="U519" s="15"/>
      <c r="V519" s="15"/>
    </row>
    <row r="520" spans="1:22">
      <c r="A520" s="15"/>
      <c r="B520" s="15"/>
      <c r="C520" s="15"/>
      <c r="D520" s="15"/>
      <c r="E520" s="15"/>
      <c r="F520" s="15"/>
      <c r="G520" s="15"/>
      <c r="H520" s="15"/>
      <c r="I520" s="15"/>
      <c r="J520" s="15"/>
      <c r="K520" s="15"/>
      <c r="L520" s="15"/>
      <c r="M520" s="15"/>
      <c r="N520" s="15"/>
      <c r="O520" s="15"/>
      <c r="P520" s="15"/>
      <c r="Q520" s="15"/>
      <c r="R520" s="15"/>
      <c r="S520" s="15"/>
      <c r="T520" s="15"/>
      <c r="U520" s="15"/>
      <c r="V520" s="15"/>
    </row>
    <row r="521" spans="1:22">
      <c r="A521" s="15"/>
      <c r="B521" s="15"/>
      <c r="C521" s="15"/>
      <c r="D521" s="15"/>
      <c r="E521" s="15"/>
      <c r="F521" s="15"/>
      <c r="G521" s="15"/>
      <c r="H521" s="15"/>
      <c r="I521" s="15"/>
      <c r="J521" s="15"/>
      <c r="K521" s="15"/>
      <c r="L521" s="15"/>
      <c r="M521" s="15"/>
      <c r="N521" s="15"/>
      <c r="O521" s="15"/>
      <c r="P521" s="15"/>
      <c r="Q521" s="15"/>
      <c r="R521" s="15"/>
      <c r="S521" s="15"/>
      <c r="T521" s="15"/>
      <c r="U521" s="15"/>
      <c r="V521" s="15"/>
    </row>
    <row r="522" spans="1:22">
      <c r="A522" s="15"/>
      <c r="B522" s="15"/>
      <c r="C522" s="15"/>
      <c r="D522" s="15"/>
      <c r="E522" s="15"/>
      <c r="F522" s="15"/>
      <c r="G522" s="15"/>
      <c r="H522" s="15"/>
      <c r="I522" s="15"/>
      <c r="J522" s="15"/>
      <c r="K522" s="15"/>
      <c r="L522" s="15"/>
      <c r="M522" s="15"/>
      <c r="N522" s="15"/>
      <c r="O522" s="15"/>
      <c r="P522" s="15"/>
      <c r="Q522" s="15"/>
      <c r="R522" s="15"/>
      <c r="S522" s="15"/>
      <c r="T522" s="15"/>
      <c r="U522" s="15"/>
      <c r="V522" s="15"/>
    </row>
    <row r="523" spans="1:22">
      <c r="A523" s="15"/>
      <c r="B523" s="15"/>
      <c r="C523" s="15"/>
      <c r="D523" s="15"/>
      <c r="E523" s="15"/>
      <c r="F523" s="15"/>
      <c r="G523" s="15"/>
      <c r="H523" s="15"/>
      <c r="I523" s="15"/>
      <c r="J523" s="15"/>
      <c r="K523" s="15"/>
      <c r="L523" s="15"/>
      <c r="M523" s="15"/>
      <c r="N523" s="15"/>
      <c r="O523" s="15"/>
      <c r="P523" s="15"/>
      <c r="Q523" s="15"/>
      <c r="R523" s="15"/>
      <c r="S523" s="15"/>
      <c r="T523" s="15"/>
      <c r="U523" s="15"/>
      <c r="V523" s="15"/>
    </row>
    <row r="524" spans="1:22">
      <c r="A524" s="15"/>
      <c r="B524" s="15"/>
      <c r="C524" s="15"/>
      <c r="D524" s="15"/>
      <c r="E524" s="15"/>
      <c r="F524" s="15"/>
      <c r="G524" s="15"/>
      <c r="H524" s="15"/>
      <c r="I524" s="15"/>
      <c r="J524" s="15"/>
      <c r="K524" s="15"/>
      <c r="L524" s="15"/>
      <c r="M524" s="15"/>
      <c r="N524" s="15"/>
      <c r="O524" s="15"/>
      <c r="P524" s="15"/>
      <c r="Q524" s="15"/>
      <c r="R524" s="15"/>
      <c r="S524" s="15"/>
      <c r="T524" s="15"/>
      <c r="U524" s="15"/>
      <c r="V524" s="15"/>
    </row>
    <row r="525" spans="1:22">
      <c r="A525" s="15"/>
      <c r="B525" s="15"/>
      <c r="C525" s="15"/>
      <c r="D525" s="15"/>
      <c r="E525" s="15"/>
      <c r="F525" s="15"/>
      <c r="G525" s="15"/>
      <c r="H525" s="15"/>
      <c r="I525" s="15"/>
      <c r="J525" s="15"/>
      <c r="K525" s="15"/>
      <c r="L525" s="15"/>
      <c r="M525" s="15"/>
      <c r="N525" s="15"/>
      <c r="O525" s="15"/>
      <c r="P525" s="15"/>
      <c r="Q525" s="15"/>
      <c r="R525" s="15"/>
      <c r="S525" s="15"/>
      <c r="T525" s="15"/>
      <c r="U525" s="15"/>
      <c r="V525" s="15"/>
    </row>
    <row r="526" spans="1:22">
      <c r="A526" s="15"/>
      <c r="B526" s="15"/>
      <c r="C526" s="15"/>
      <c r="D526" s="15"/>
      <c r="E526" s="15"/>
      <c r="F526" s="15"/>
      <c r="G526" s="15"/>
      <c r="H526" s="15"/>
      <c r="I526" s="15"/>
      <c r="J526" s="15"/>
      <c r="K526" s="15"/>
      <c r="L526" s="15"/>
      <c r="M526" s="15"/>
      <c r="N526" s="15"/>
      <c r="O526" s="15"/>
      <c r="P526" s="15"/>
      <c r="Q526" s="15"/>
      <c r="R526" s="15"/>
      <c r="S526" s="15"/>
      <c r="T526" s="15"/>
      <c r="U526" s="15"/>
      <c r="V526" s="15"/>
    </row>
    <row r="527" spans="1:22">
      <c r="A527" s="15"/>
      <c r="B527" s="15"/>
      <c r="C527" s="15"/>
      <c r="D527" s="15"/>
      <c r="E527" s="15"/>
      <c r="F527" s="15"/>
      <c r="G527" s="15"/>
      <c r="H527" s="15"/>
      <c r="I527" s="15"/>
      <c r="J527" s="15"/>
      <c r="K527" s="15"/>
      <c r="L527" s="15"/>
      <c r="M527" s="15"/>
      <c r="N527" s="15"/>
      <c r="O527" s="15"/>
      <c r="P527" s="15"/>
      <c r="Q527" s="15"/>
      <c r="R527" s="15"/>
      <c r="S527" s="15"/>
      <c r="T527" s="15"/>
      <c r="U527" s="15"/>
      <c r="V527" s="15"/>
    </row>
    <row r="528" spans="1:22">
      <c r="A528" s="15"/>
      <c r="B528" s="15"/>
      <c r="C528" s="15"/>
      <c r="D528" s="15"/>
      <c r="E528" s="15"/>
      <c r="F528" s="15"/>
      <c r="G528" s="15"/>
      <c r="H528" s="15"/>
      <c r="I528" s="15"/>
      <c r="J528" s="15"/>
      <c r="K528" s="15"/>
      <c r="L528" s="15"/>
      <c r="M528" s="15"/>
      <c r="N528" s="15"/>
      <c r="O528" s="15"/>
      <c r="P528" s="15"/>
      <c r="Q528" s="15"/>
      <c r="R528" s="15"/>
      <c r="S528" s="15"/>
      <c r="T528" s="15"/>
      <c r="U528" s="15"/>
      <c r="V528" s="15"/>
    </row>
    <row r="529" spans="1:22">
      <c r="A529" s="15"/>
      <c r="B529" s="15"/>
      <c r="C529" s="15"/>
      <c r="D529" s="15"/>
      <c r="E529" s="15"/>
      <c r="F529" s="15"/>
      <c r="G529" s="15"/>
      <c r="H529" s="15"/>
      <c r="I529" s="15"/>
      <c r="J529" s="15"/>
      <c r="K529" s="15"/>
      <c r="L529" s="15"/>
      <c r="M529" s="15"/>
      <c r="N529" s="15"/>
      <c r="O529" s="15"/>
      <c r="P529" s="15"/>
      <c r="Q529" s="15"/>
      <c r="R529" s="15"/>
      <c r="S529" s="15"/>
      <c r="T529" s="15"/>
      <c r="U529" s="15"/>
      <c r="V529" s="15"/>
    </row>
    <row r="530" spans="1:22">
      <c r="A530" s="15"/>
      <c r="B530" s="15"/>
      <c r="C530" s="15"/>
      <c r="D530" s="15"/>
      <c r="E530" s="15"/>
      <c r="F530" s="15"/>
      <c r="G530" s="15"/>
      <c r="H530" s="15"/>
      <c r="I530" s="15"/>
      <c r="J530" s="15"/>
      <c r="K530" s="15"/>
      <c r="L530" s="15"/>
      <c r="M530" s="15"/>
      <c r="N530" s="15"/>
      <c r="O530" s="15"/>
      <c r="P530" s="15"/>
      <c r="Q530" s="15"/>
      <c r="R530" s="15"/>
      <c r="S530" s="15"/>
      <c r="T530" s="15"/>
      <c r="U530" s="15"/>
      <c r="V530" s="15"/>
    </row>
    <row r="531" spans="1:22">
      <c r="A531" s="15"/>
      <c r="B531" s="15"/>
      <c r="C531" s="15"/>
      <c r="D531" s="15"/>
      <c r="E531" s="15"/>
      <c r="F531" s="15"/>
      <c r="G531" s="15"/>
      <c r="H531" s="15"/>
      <c r="I531" s="15"/>
      <c r="J531" s="15"/>
      <c r="K531" s="15"/>
      <c r="L531" s="15"/>
      <c r="M531" s="15"/>
      <c r="N531" s="15"/>
      <c r="O531" s="15"/>
      <c r="P531" s="15"/>
      <c r="Q531" s="15"/>
      <c r="R531" s="15"/>
      <c r="S531" s="15"/>
      <c r="T531" s="15"/>
      <c r="U531" s="15"/>
      <c r="V531" s="15"/>
    </row>
    <row r="532" spans="1:22">
      <c r="A532" s="15"/>
      <c r="B532" s="15"/>
      <c r="C532" s="15"/>
      <c r="D532" s="15"/>
      <c r="E532" s="15"/>
      <c r="F532" s="15"/>
      <c r="G532" s="15"/>
      <c r="H532" s="15"/>
      <c r="I532" s="15"/>
      <c r="J532" s="15"/>
      <c r="K532" s="15"/>
      <c r="L532" s="15"/>
      <c r="M532" s="15"/>
      <c r="N532" s="15"/>
      <c r="O532" s="15"/>
      <c r="P532" s="15"/>
      <c r="Q532" s="15"/>
      <c r="R532" s="15"/>
      <c r="S532" s="15"/>
      <c r="T532" s="15"/>
      <c r="U532" s="15"/>
      <c r="V532" s="15"/>
    </row>
    <row r="533" spans="1:22">
      <c r="A533" s="15"/>
      <c r="B533" s="15"/>
      <c r="C533" s="15"/>
      <c r="D533" s="15"/>
      <c r="E533" s="15"/>
      <c r="F533" s="15"/>
      <c r="G533" s="15"/>
      <c r="H533" s="15"/>
      <c r="I533" s="15"/>
      <c r="J533" s="15"/>
      <c r="K533" s="15"/>
      <c r="L533" s="15"/>
      <c r="M533" s="15"/>
      <c r="N533" s="15"/>
      <c r="O533" s="15"/>
      <c r="P533" s="15"/>
      <c r="Q533" s="15"/>
      <c r="R533" s="15"/>
      <c r="S533" s="15"/>
      <c r="T533" s="15"/>
      <c r="U533" s="15"/>
      <c r="V533" s="15"/>
    </row>
    <row r="534" spans="1:22">
      <c r="A534" s="15"/>
      <c r="B534" s="15"/>
      <c r="C534" s="15"/>
      <c r="D534" s="15"/>
      <c r="E534" s="15"/>
      <c r="F534" s="15"/>
      <c r="G534" s="15"/>
      <c r="H534" s="15"/>
      <c r="I534" s="15"/>
      <c r="J534" s="15"/>
      <c r="K534" s="15"/>
      <c r="L534" s="15"/>
      <c r="M534" s="15"/>
      <c r="N534" s="15"/>
      <c r="O534" s="15"/>
      <c r="P534" s="15"/>
      <c r="Q534" s="15"/>
      <c r="R534" s="15"/>
      <c r="S534" s="15"/>
      <c r="T534" s="15"/>
      <c r="U534" s="15"/>
      <c r="V534" s="15"/>
    </row>
    <row r="535" spans="1:22">
      <c r="A535" s="15"/>
      <c r="B535" s="15"/>
      <c r="C535" s="15"/>
      <c r="D535" s="15"/>
      <c r="E535" s="15"/>
      <c r="F535" s="15"/>
      <c r="G535" s="15"/>
      <c r="H535" s="15"/>
      <c r="I535" s="15"/>
      <c r="J535" s="15"/>
      <c r="K535" s="15"/>
      <c r="L535" s="15"/>
      <c r="M535" s="15"/>
      <c r="N535" s="15"/>
      <c r="O535" s="15"/>
      <c r="P535" s="15"/>
      <c r="Q535" s="15"/>
      <c r="R535" s="15"/>
      <c r="S535" s="15"/>
      <c r="T535" s="15"/>
      <c r="U535" s="15"/>
      <c r="V535" s="15"/>
    </row>
    <row r="536" spans="1:22">
      <c r="A536" s="15"/>
      <c r="B536" s="15"/>
      <c r="C536" s="15"/>
      <c r="D536" s="15"/>
      <c r="E536" s="15"/>
      <c r="F536" s="15"/>
      <c r="G536" s="15"/>
      <c r="H536" s="15"/>
      <c r="I536" s="15"/>
      <c r="J536" s="15"/>
      <c r="K536" s="15"/>
      <c r="L536" s="15"/>
      <c r="M536" s="15"/>
      <c r="N536" s="15"/>
      <c r="O536" s="15"/>
      <c r="P536" s="15"/>
      <c r="Q536" s="15"/>
      <c r="R536" s="15"/>
      <c r="S536" s="15"/>
      <c r="T536" s="15"/>
      <c r="U536" s="15"/>
      <c r="V536" s="15"/>
    </row>
    <row r="537" spans="1:22">
      <c r="A537" s="15"/>
      <c r="B537" s="15"/>
      <c r="C537" s="15"/>
      <c r="D537" s="15"/>
      <c r="E537" s="15"/>
      <c r="F537" s="15"/>
      <c r="G537" s="15"/>
      <c r="H537" s="15"/>
      <c r="I537" s="15"/>
      <c r="J537" s="15"/>
      <c r="K537" s="15"/>
      <c r="L537" s="15"/>
      <c r="M537" s="15"/>
      <c r="N537" s="15"/>
      <c r="O537" s="15"/>
      <c r="P537" s="15"/>
      <c r="Q537" s="15"/>
      <c r="R537" s="15"/>
      <c r="S537" s="15"/>
      <c r="T537" s="15"/>
      <c r="U537" s="15"/>
      <c r="V537" s="15"/>
    </row>
    <row r="538" spans="1:22">
      <c r="A538" s="15"/>
      <c r="B538" s="15"/>
      <c r="C538" s="15"/>
      <c r="D538" s="15"/>
      <c r="E538" s="15"/>
      <c r="F538" s="15"/>
      <c r="G538" s="15"/>
      <c r="H538" s="15"/>
      <c r="I538" s="15"/>
      <c r="J538" s="15"/>
      <c r="K538" s="15"/>
      <c r="L538" s="15"/>
      <c r="M538" s="15"/>
      <c r="N538" s="15"/>
      <c r="O538" s="15"/>
      <c r="P538" s="15"/>
      <c r="Q538" s="15"/>
      <c r="R538" s="15"/>
      <c r="S538" s="15"/>
      <c r="T538" s="15"/>
      <c r="U538" s="15"/>
      <c r="V538" s="15"/>
    </row>
    <row r="539" spans="1:22">
      <c r="A539" s="15"/>
      <c r="B539" s="15"/>
      <c r="C539" s="15"/>
      <c r="D539" s="15"/>
      <c r="E539" s="15"/>
      <c r="F539" s="15"/>
      <c r="G539" s="15"/>
      <c r="H539" s="15"/>
      <c r="I539" s="15"/>
      <c r="J539" s="15"/>
      <c r="K539" s="15"/>
      <c r="L539" s="15"/>
      <c r="M539" s="15"/>
      <c r="N539" s="15"/>
      <c r="O539" s="15"/>
      <c r="P539" s="15"/>
      <c r="Q539" s="15"/>
      <c r="R539" s="15"/>
      <c r="S539" s="15"/>
      <c r="T539" s="15"/>
      <c r="U539" s="15"/>
      <c r="V539" s="15"/>
    </row>
    <row r="540" spans="1:22">
      <c r="A540" s="15"/>
      <c r="B540" s="15"/>
      <c r="C540" s="15"/>
      <c r="D540" s="15"/>
      <c r="E540" s="15"/>
      <c r="F540" s="15"/>
      <c r="G540" s="15"/>
      <c r="H540" s="15"/>
      <c r="I540" s="15"/>
      <c r="J540" s="15"/>
      <c r="K540" s="15"/>
      <c r="L540" s="15"/>
      <c r="M540" s="15"/>
      <c r="N540" s="15"/>
      <c r="O540" s="15"/>
      <c r="P540" s="15"/>
      <c r="Q540" s="15"/>
      <c r="R540" s="15"/>
      <c r="S540" s="15"/>
      <c r="T540" s="15"/>
      <c r="U540" s="15"/>
      <c r="V540" s="15"/>
    </row>
    <row r="541" spans="1:22">
      <c r="A541" s="15"/>
      <c r="B541" s="15"/>
      <c r="C541" s="15"/>
      <c r="D541" s="15"/>
      <c r="E541" s="15"/>
      <c r="F541" s="15"/>
      <c r="G541" s="15"/>
      <c r="H541" s="15"/>
      <c r="I541" s="15"/>
      <c r="J541" s="15"/>
      <c r="K541" s="15"/>
      <c r="L541" s="15"/>
      <c r="M541" s="15"/>
      <c r="N541" s="15"/>
      <c r="O541" s="15"/>
      <c r="P541" s="15"/>
      <c r="Q541" s="15"/>
      <c r="R541" s="15"/>
      <c r="S541" s="15"/>
      <c r="T541" s="15"/>
      <c r="U541" s="15"/>
      <c r="V541" s="15"/>
    </row>
    <row r="542" spans="1:22">
      <c r="A542" s="15"/>
      <c r="B542" s="15"/>
      <c r="C542" s="15"/>
      <c r="D542" s="15"/>
      <c r="E542" s="15"/>
      <c r="F542" s="15"/>
      <c r="G542" s="15"/>
      <c r="H542" s="15"/>
      <c r="I542" s="15"/>
      <c r="J542" s="15"/>
      <c r="K542" s="15"/>
      <c r="L542" s="15"/>
      <c r="M542" s="15"/>
      <c r="N542" s="15"/>
      <c r="O542" s="15"/>
      <c r="P542" s="15"/>
      <c r="Q542" s="15"/>
      <c r="R542" s="15"/>
      <c r="S542" s="15"/>
      <c r="T542" s="15"/>
      <c r="U542" s="15"/>
      <c r="V542" s="15"/>
    </row>
    <row r="543" spans="1:22">
      <c r="A543" s="15"/>
      <c r="B543" s="15"/>
      <c r="C543" s="15"/>
      <c r="D543" s="15"/>
      <c r="E543" s="15"/>
      <c r="F543" s="15"/>
      <c r="G543" s="15"/>
      <c r="H543" s="15"/>
      <c r="I543" s="15"/>
      <c r="J543" s="15"/>
      <c r="K543" s="15"/>
      <c r="L543" s="15"/>
      <c r="M543" s="15"/>
      <c r="N543" s="15"/>
      <c r="O543" s="15"/>
      <c r="P543" s="15"/>
      <c r="Q543" s="15"/>
      <c r="R543" s="15"/>
      <c r="S543" s="15"/>
      <c r="T543" s="15"/>
      <c r="U543" s="15"/>
      <c r="V543" s="15"/>
    </row>
    <row r="544" spans="1:22">
      <c r="A544" s="15"/>
      <c r="B544" s="15"/>
      <c r="C544" s="15"/>
      <c r="D544" s="15"/>
      <c r="E544" s="15"/>
      <c r="F544" s="15"/>
      <c r="G544" s="15"/>
      <c r="H544" s="15"/>
      <c r="I544" s="15"/>
      <c r="J544" s="15"/>
      <c r="K544" s="15"/>
      <c r="L544" s="15"/>
      <c r="M544" s="15"/>
      <c r="N544" s="15"/>
      <c r="O544" s="15"/>
      <c r="P544" s="15"/>
      <c r="Q544" s="15"/>
      <c r="R544" s="15"/>
      <c r="S544" s="15"/>
      <c r="T544" s="15"/>
      <c r="U544" s="15"/>
      <c r="V544" s="15"/>
    </row>
    <row r="545" spans="1:22">
      <c r="A545" s="15"/>
      <c r="B545" s="15"/>
      <c r="C545" s="15"/>
      <c r="D545" s="15"/>
      <c r="E545" s="15"/>
      <c r="F545" s="15"/>
      <c r="G545" s="15"/>
      <c r="H545" s="15"/>
      <c r="I545" s="15"/>
      <c r="J545" s="15"/>
      <c r="K545" s="15"/>
      <c r="L545" s="15"/>
      <c r="M545" s="15"/>
      <c r="N545" s="15"/>
      <c r="O545" s="15"/>
      <c r="P545" s="15"/>
      <c r="Q545" s="15"/>
      <c r="R545" s="15"/>
      <c r="S545" s="15"/>
      <c r="T545" s="15"/>
      <c r="U545" s="15"/>
      <c r="V545" s="15"/>
    </row>
    <row r="546" spans="1:22">
      <c r="A546" s="15"/>
      <c r="B546" s="15"/>
      <c r="C546" s="15"/>
      <c r="D546" s="15"/>
      <c r="E546" s="15"/>
      <c r="F546" s="15"/>
      <c r="G546" s="15"/>
      <c r="H546" s="15"/>
      <c r="I546" s="15"/>
      <c r="J546" s="15"/>
      <c r="K546" s="15"/>
      <c r="L546" s="15"/>
      <c r="M546" s="15"/>
      <c r="N546" s="15"/>
      <c r="O546" s="15"/>
      <c r="P546" s="15"/>
      <c r="Q546" s="15"/>
      <c r="R546" s="15"/>
      <c r="S546" s="15"/>
      <c r="T546" s="15"/>
      <c r="U546" s="15"/>
      <c r="V546" s="15"/>
    </row>
    <row r="547" spans="1:22">
      <c r="A547" s="15"/>
      <c r="B547" s="15"/>
      <c r="C547" s="15"/>
      <c r="D547" s="15"/>
      <c r="E547" s="15"/>
      <c r="F547" s="15"/>
      <c r="G547" s="15"/>
      <c r="H547" s="15"/>
      <c r="I547" s="15"/>
      <c r="J547" s="15"/>
      <c r="K547" s="15"/>
      <c r="L547" s="15"/>
      <c r="M547" s="15"/>
      <c r="N547" s="15"/>
      <c r="O547" s="15"/>
      <c r="P547" s="15"/>
      <c r="Q547" s="15"/>
      <c r="R547" s="15"/>
      <c r="S547" s="15"/>
      <c r="T547" s="15"/>
      <c r="U547" s="15"/>
      <c r="V547" s="15"/>
    </row>
    <row r="548" spans="1:22">
      <c r="A548" s="15"/>
      <c r="B548" s="15"/>
      <c r="C548" s="15"/>
      <c r="D548" s="15"/>
      <c r="E548" s="15"/>
      <c r="F548" s="15"/>
      <c r="G548" s="15"/>
      <c r="H548" s="15"/>
      <c r="I548" s="15"/>
      <c r="J548" s="15"/>
      <c r="K548" s="15"/>
      <c r="L548" s="15"/>
      <c r="M548" s="15"/>
      <c r="N548" s="15"/>
      <c r="O548" s="15"/>
      <c r="P548" s="15"/>
      <c r="Q548" s="15"/>
      <c r="R548" s="15"/>
      <c r="S548" s="15"/>
      <c r="T548" s="15"/>
      <c r="U548" s="15"/>
      <c r="V548" s="15"/>
    </row>
    <row r="549" spans="1:22">
      <c r="A549" s="15"/>
      <c r="B549" s="15"/>
      <c r="C549" s="15"/>
      <c r="D549" s="15"/>
      <c r="E549" s="15"/>
      <c r="F549" s="15"/>
      <c r="G549" s="15"/>
      <c r="H549" s="15"/>
      <c r="I549" s="15"/>
      <c r="J549" s="15"/>
      <c r="K549" s="15"/>
      <c r="L549" s="15"/>
      <c r="M549" s="15"/>
      <c r="N549" s="15"/>
      <c r="O549" s="15"/>
      <c r="P549" s="15"/>
      <c r="Q549" s="15"/>
      <c r="R549" s="15"/>
      <c r="S549" s="15"/>
      <c r="T549" s="15"/>
      <c r="U549" s="15"/>
      <c r="V549" s="15"/>
    </row>
    <row r="550" spans="1:22">
      <c r="A550" s="15"/>
      <c r="B550" s="15"/>
      <c r="C550" s="15"/>
      <c r="D550" s="15"/>
      <c r="E550" s="15"/>
      <c r="F550" s="15"/>
      <c r="G550" s="15"/>
      <c r="H550" s="15"/>
      <c r="I550" s="15"/>
      <c r="J550" s="15"/>
      <c r="K550" s="15"/>
      <c r="L550" s="15"/>
      <c r="M550" s="15"/>
      <c r="N550" s="15"/>
      <c r="O550" s="15"/>
      <c r="P550" s="15"/>
      <c r="Q550" s="15"/>
      <c r="R550" s="15"/>
      <c r="S550" s="15"/>
      <c r="T550" s="15"/>
      <c r="U550" s="15"/>
      <c r="V550" s="15"/>
    </row>
    <row r="551" spans="1:22">
      <c r="A551" s="15"/>
      <c r="B551" s="15"/>
      <c r="C551" s="15"/>
      <c r="D551" s="15"/>
      <c r="E551" s="15"/>
      <c r="F551" s="15"/>
      <c r="G551" s="15"/>
      <c r="H551" s="15"/>
      <c r="I551" s="15"/>
      <c r="J551" s="15"/>
      <c r="K551" s="15"/>
      <c r="L551" s="15"/>
      <c r="M551" s="15"/>
      <c r="N551" s="15"/>
      <c r="O551" s="15"/>
      <c r="P551" s="15"/>
      <c r="Q551" s="15"/>
      <c r="R551" s="15"/>
      <c r="S551" s="15"/>
      <c r="T551" s="15"/>
      <c r="U551" s="15"/>
      <c r="V551" s="15"/>
    </row>
    <row r="552" spans="1:22">
      <c r="A552" s="15"/>
      <c r="B552" s="15"/>
      <c r="C552" s="15"/>
      <c r="D552" s="15"/>
      <c r="E552" s="15"/>
      <c r="F552" s="15"/>
      <c r="G552" s="15"/>
      <c r="H552" s="15"/>
      <c r="I552" s="15"/>
      <c r="J552" s="15"/>
      <c r="K552" s="15"/>
      <c r="L552" s="15"/>
      <c r="M552" s="15"/>
      <c r="N552" s="15"/>
      <c r="O552" s="15"/>
      <c r="P552" s="15"/>
      <c r="Q552" s="15"/>
      <c r="R552" s="15"/>
      <c r="S552" s="15"/>
      <c r="T552" s="15"/>
      <c r="U552" s="15"/>
      <c r="V552" s="15"/>
    </row>
    <row r="553" spans="1:22">
      <c r="A553" s="15"/>
      <c r="B553" s="15"/>
      <c r="C553" s="15"/>
      <c r="D553" s="15"/>
      <c r="E553" s="15"/>
      <c r="F553" s="15"/>
      <c r="G553" s="15"/>
      <c r="H553" s="15"/>
      <c r="I553" s="15"/>
      <c r="J553" s="15"/>
      <c r="K553" s="15"/>
      <c r="L553" s="15"/>
      <c r="M553" s="15"/>
      <c r="N553" s="15"/>
      <c r="O553" s="15"/>
      <c r="P553" s="15"/>
      <c r="Q553" s="15"/>
      <c r="R553" s="15"/>
      <c r="S553" s="15"/>
      <c r="T553" s="15"/>
      <c r="U553" s="15"/>
      <c r="V553" s="15"/>
    </row>
    <row r="554" spans="1:22">
      <c r="A554" s="15"/>
      <c r="B554" s="15"/>
      <c r="C554" s="15"/>
      <c r="D554" s="15"/>
      <c r="E554" s="15"/>
      <c r="F554" s="15"/>
      <c r="G554" s="15"/>
      <c r="H554" s="15"/>
      <c r="I554" s="15"/>
      <c r="J554" s="15"/>
      <c r="K554" s="15"/>
      <c r="L554" s="15"/>
      <c r="M554" s="15"/>
      <c r="N554" s="15"/>
      <c r="O554" s="15"/>
      <c r="P554" s="15"/>
      <c r="Q554" s="15"/>
      <c r="R554" s="15"/>
      <c r="S554" s="15"/>
      <c r="T554" s="15"/>
      <c r="U554" s="15"/>
      <c r="V554" s="15"/>
    </row>
    <row r="555" spans="1:22">
      <c r="A555" s="15"/>
      <c r="B555" s="15"/>
      <c r="C555" s="15"/>
      <c r="D555" s="15"/>
      <c r="E555" s="15"/>
      <c r="F555" s="15"/>
      <c r="G555" s="15"/>
      <c r="H555" s="15"/>
      <c r="I555" s="15"/>
      <c r="J555" s="15"/>
      <c r="K555" s="15"/>
      <c r="L555" s="15"/>
      <c r="M555" s="15"/>
      <c r="N555" s="15"/>
      <c r="O555" s="15"/>
      <c r="P555" s="15"/>
      <c r="Q555" s="15"/>
      <c r="R555" s="15"/>
      <c r="S555" s="15"/>
      <c r="T555" s="15"/>
      <c r="U555" s="15"/>
      <c r="V555" s="15"/>
    </row>
    <row r="556" spans="1:22">
      <c r="A556" s="15"/>
      <c r="B556" s="15"/>
      <c r="C556" s="15"/>
      <c r="D556" s="15"/>
      <c r="E556" s="15"/>
      <c r="F556" s="15"/>
      <c r="G556" s="15"/>
      <c r="H556" s="15"/>
      <c r="I556" s="15"/>
      <c r="J556" s="15"/>
      <c r="K556" s="15"/>
      <c r="L556" s="15"/>
      <c r="M556" s="15"/>
      <c r="N556" s="15"/>
      <c r="O556" s="15"/>
      <c r="P556" s="15"/>
      <c r="Q556" s="15"/>
      <c r="R556" s="15"/>
      <c r="S556" s="15"/>
      <c r="T556" s="15"/>
      <c r="U556" s="15"/>
      <c r="V556" s="15"/>
    </row>
    <row r="557" spans="1:22">
      <c r="A557" s="15"/>
      <c r="B557" s="15"/>
      <c r="C557" s="15"/>
      <c r="D557" s="15"/>
      <c r="E557" s="15"/>
      <c r="F557" s="15"/>
      <c r="G557" s="15"/>
      <c r="H557" s="15"/>
      <c r="I557" s="15"/>
      <c r="J557" s="15"/>
      <c r="K557" s="15"/>
      <c r="L557" s="15"/>
      <c r="M557" s="15"/>
      <c r="N557" s="15"/>
      <c r="O557" s="15"/>
      <c r="P557" s="15"/>
      <c r="Q557" s="15"/>
      <c r="R557" s="15"/>
      <c r="S557" s="15"/>
      <c r="T557" s="15"/>
      <c r="U557" s="15"/>
      <c r="V557" s="15"/>
    </row>
    <row r="558" spans="1:22">
      <c r="A558" s="15"/>
      <c r="B558" s="15"/>
      <c r="C558" s="15"/>
      <c r="D558" s="15"/>
      <c r="E558" s="15"/>
      <c r="F558" s="15"/>
      <c r="G558" s="15"/>
      <c r="H558" s="15"/>
      <c r="I558" s="15"/>
      <c r="J558" s="15"/>
      <c r="K558" s="15"/>
      <c r="L558" s="15"/>
      <c r="M558" s="15"/>
      <c r="N558" s="15"/>
      <c r="O558" s="15"/>
      <c r="P558" s="15"/>
      <c r="Q558" s="15"/>
      <c r="R558" s="15"/>
      <c r="S558" s="15"/>
      <c r="T558" s="15"/>
      <c r="U558" s="15"/>
      <c r="V558" s="15"/>
    </row>
    <row r="559" spans="1:22">
      <c r="A559" s="15"/>
      <c r="B559" s="15"/>
      <c r="C559" s="15"/>
      <c r="D559" s="15"/>
      <c r="E559" s="15"/>
      <c r="F559" s="15"/>
      <c r="G559" s="15"/>
      <c r="H559" s="15"/>
      <c r="I559" s="15"/>
      <c r="J559" s="15"/>
      <c r="K559" s="15"/>
      <c r="L559" s="15"/>
      <c r="M559" s="15"/>
      <c r="N559" s="15"/>
      <c r="O559" s="15"/>
      <c r="P559" s="15"/>
      <c r="Q559" s="15"/>
      <c r="R559" s="15"/>
      <c r="S559" s="15"/>
      <c r="T559" s="15"/>
      <c r="U559" s="15"/>
      <c r="V559" s="15"/>
    </row>
    <row r="560" spans="1:22">
      <c r="A560" s="15"/>
      <c r="B560" s="15"/>
      <c r="C560" s="15"/>
      <c r="D560" s="15"/>
      <c r="E560" s="15"/>
      <c r="F560" s="15"/>
      <c r="G560" s="15"/>
      <c r="H560" s="15"/>
      <c r="I560" s="15"/>
      <c r="J560" s="15"/>
      <c r="K560" s="15"/>
      <c r="L560" s="15"/>
      <c r="M560" s="15"/>
      <c r="N560" s="15"/>
      <c r="O560" s="15"/>
      <c r="P560" s="15"/>
      <c r="Q560" s="15"/>
      <c r="R560" s="15"/>
      <c r="S560" s="15"/>
      <c r="T560" s="15"/>
      <c r="U560" s="15"/>
      <c r="V560" s="15"/>
    </row>
    <row r="561" spans="1:22">
      <c r="A561" s="15"/>
      <c r="B561" s="15"/>
      <c r="C561" s="15"/>
      <c r="D561" s="15"/>
      <c r="E561" s="15"/>
      <c r="F561" s="15"/>
      <c r="G561" s="15"/>
      <c r="H561" s="15"/>
      <c r="I561" s="15"/>
      <c r="J561" s="15"/>
      <c r="K561" s="15"/>
      <c r="L561" s="15"/>
      <c r="M561" s="15"/>
      <c r="N561" s="15"/>
      <c r="O561" s="15"/>
      <c r="P561" s="15"/>
      <c r="Q561" s="15"/>
      <c r="R561" s="15"/>
      <c r="S561" s="15"/>
      <c r="T561" s="15"/>
      <c r="U561" s="15"/>
      <c r="V561" s="15"/>
    </row>
    <row r="562" spans="1:22">
      <c r="A562" s="15"/>
      <c r="B562" s="15"/>
      <c r="C562" s="15"/>
      <c r="D562" s="15"/>
      <c r="E562" s="15"/>
      <c r="F562" s="15"/>
      <c r="G562" s="15"/>
      <c r="H562" s="15"/>
      <c r="I562" s="15"/>
      <c r="J562" s="15"/>
      <c r="K562" s="15"/>
      <c r="L562" s="15"/>
      <c r="M562" s="15"/>
      <c r="N562" s="15"/>
      <c r="O562" s="15"/>
      <c r="P562" s="15"/>
      <c r="Q562" s="15"/>
      <c r="R562" s="15"/>
      <c r="S562" s="15"/>
      <c r="T562" s="15"/>
      <c r="U562" s="15"/>
      <c r="V562" s="15"/>
    </row>
    <row r="563" spans="1:22">
      <c r="A563" s="15"/>
      <c r="B563" s="15"/>
      <c r="C563" s="15"/>
      <c r="D563" s="15"/>
      <c r="E563" s="15"/>
      <c r="F563" s="15"/>
      <c r="G563" s="15"/>
      <c r="H563" s="15"/>
      <c r="I563" s="15"/>
      <c r="J563" s="15"/>
      <c r="K563" s="15"/>
      <c r="L563" s="15"/>
      <c r="M563" s="15"/>
      <c r="N563" s="15"/>
      <c r="O563" s="15"/>
      <c r="P563" s="15"/>
      <c r="Q563" s="15"/>
      <c r="R563" s="15"/>
      <c r="S563" s="15"/>
      <c r="T563" s="15"/>
      <c r="U563" s="15"/>
      <c r="V563" s="15"/>
    </row>
    <row r="564" spans="1:22">
      <c r="A564" s="15"/>
      <c r="B564" s="15"/>
      <c r="C564" s="15"/>
      <c r="D564" s="15"/>
      <c r="E564" s="15"/>
      <c r="F564" s="15"/>
      <c r="G564" s="15"/>
      <c r="H564" s="15"/>
      <c r="I564" s="15"/>
      <c r="J564" s="15"/>
      <c r="K564" s="15"/>
      <c r="L564" s="15"/>
      <c r="M564" s="15"/>
      <c r="N564" s="15"/>
      <c r="O564" s="15"/>
      <c r="P564" s="15"/>
      <c r="Q564" s="15"/>
      <c r="R564" s="15"/>
      <c r="S564" s="15"/>
      <c r="T564" s="15"/>
      <c r="U564" s="15"/>
      <c r="V564" s="15"/>
    </row>
    <row r="565" spans="1:22">
      <c r="A565" s="15"/>
      <c r="B565" s="15"/>
      <c r="C565" s="15"/>
      <c r="D565" s="15"/>
      <c r="E565" s="15"/>
      <c r="F565" s="15"/>
      <c r="G565" s="15"/>
      <c r="H565" s="15"/>
      <c r="I565" s="15"/>
      <c r="J565" s="15"/>
      <c r="K565" s="15"/>
      <c r="L565" s="15"/>
      <c r="M565" s="15"/>
      <c r="N565" s="15"/>
      <c r="O565" s="15"/>
      <c r="P565" s="15"/>
      <c r="Q565" s="15"/>
      <c r="R565" s="15"/>
      <c r="S565" s="15"/>
      <c r="T565" s="15"/>
      <c r="U565" s="15"/>
      <c r="V565" s="15"/>
    </row>
    <row r="566" spans="1:22">
      <c r="A566" s="15"/>
      <c r="B566" s="15"/>
      <c r="C566" s="15"/>
      <c r="D566" s="15"/>
      <c r="E566" s="15"/>
      <c r="F566" s="15"/>
      <c r="G566" s="15"/>
      <c r="H566" s="15"/>
      <c r="I566" s="15"/>
      <c r="J566" s="15"/>
      <c r="K566" s="15"/>
      <c r="L566" s="15"/>
      <c r="M566" s="15"/>
      <c r="N566" s="15"/>
      <c r="O566" s="15"/>
      <c r="P566" s="15"/>
      <c r="Q566" s="15"/>
      <c r="R566" s="15"/>
      <c r="S566" s="15"/>
      <c r="T566" s="15"/>
      <c r="U566" s="15"/>
      <c r="V566" s="15"/>
    </row>
    <row r="567" spans="1:22">
      <c r="A567" s="15"/>
      <c r="B567" s="15"/>
      <c r="C567" s="15"/>
      <c r="D567" s="15"/>
      <c r="E567" s="15"/>
      <c r="F567" s="15"/>
      <c r="G567" s="15"/>
      <c r="H567" s="15"/>
      <c r="I567" s="15"/>
      <c r="J567" s="15"/>
      <c r="K567" s="15"/>
      <c r="L567" s="15"/>
      <c r="M567" s="15"/>
      <c r="N567" s="15"/>
      <c r="O567" s="15"/>
      <c r="P567" s="15"/>
      <c r="Q567" s="15"/>
      <c r="R567" s="15"/>
      <c r="S567" s="15"/>
      <c r="T567" s="15"/>
      <c r="U567" s="15"/>
      <c r="V567" s="15"/>
    </row>
    <row r="568" spans="1:22">
      <c r="A568" s="15"/>
      <c r="B568" s="15"/>
      <c r="C568" s="15"/>
      <c r="D568" s="15"/>
      <c r="E568" s="15"/>
      <c r="F568" s="15"/>
      <c r="G568" s="15"/>
      <c r="H568" s="15"/>
      <c r="I568" s="15"/>
      <c r="J568" s="15"/>
      <c r="K568" s="15"/>
      <c r="L568" s="15"/>
      <c r="M568" s="15"/>
      <c r="N568" s="15"/>
      <c r="O568" s="15"/>
      <c r="P568" s="15"/>
      <c r="Q568" s="15"/>
      <c r="R568" s="15"/>
      <c r="S568" s="15"/>
      <c r="T568" s="15"/>
      <c r="U568" s="15"/>
      <c r="V568" s="15"/>
    </row>
    <row r="569" spans="1:22">
      <c r="A569" s="15"/>
      <c r="B569" s="15"/>
      <c r="C569" s="15"/>
      <c r="D569" s="15"/>
      <c r="E569" s="15"/>
      <c r="F569" s="15"/>
      <c r="G569" s="15"/>
      <c r="H569" s="15"/>
      <c r="I569" s="15"/>
      <c r="J569" s="15"/>
      <c r="K569" s="15"/>
      <c r="L569" s="15"/>
      <c r="M569" s="15"/>
      <c r="N569" s="15"/>
      <c r="O569" s="15"/>
      <c r="P569" s="15"/>
      <c r="Q569" s="15"/>
      <c r="R569" s="15"/>
      <c r="S569" s="15"/>
      <c r="T569" s="15"/>
      <c r="U569" s="15"/>
      <c r="V569" s="15"/>
    </row>
    <row r="570" spans="1:22">
      <c r="A570" s="15"/>
      <c r="B570" s="15"/>
      <c r="C570" s="15"/>
      <c r="D570" s="15"/>
      <c r="E570" s="15"/>
      <c r="F570" s="15"/>
      <c r="G570" s="15"/>
      <c r="H570" s="15"/>
      <c r="I570" s="15"/>
      <c r="J570" s="15"/>
      <c r="K570" s="15"/>
      <c r="L570" s="15"/>
      <c r="M570" s="15"/>
      <c r="N570" s="15"/>
      <c r="O570" s="15"/>
      <c r="P570" s="15"/>
      <c r="Q570" s="15"/>
      <c r="R570" s="15"/>
      <c r="S570" s="15"/>
      <c r="T570" s="15"/>
      <c r="U570" s="15"/>
      <c r="V570" s="15"/>
    </row>
    <row r="571" spans="1:22">
      <c r="A571" s="15"/>
      <c r="B571" s="15"/>
      <c r="C571" s="15"/>
      <c r="D571" s="15"/>
      <c r="E571" s="15"/>
      <c r="F571" s="15"/>
      <c r="G571" s="15"/>
      <c r="H571" s="15"/>
      <c r="I571" s="15"/>
      <c r="J571" s="15"/>
      <c r="K571" s="15"/>
      <c r="L571" s="15"/>
      <c r="M571" s="15"/>
      <c r="N571" s="15"/>
      <c r="O571" s="15"/>
      <c r="P571" s="15"/>
      <c r="Q571" s="15"/>
      <c r="R571" s="15"/>
      <c r="S571" s="15"/>
      <c r="T571" s="15"/>
      <c r="U571" s="15"/>
      <c r="V571" s="15"/>
    </row>
    <row r="572" spans="1:22">
      <c r="A572" s="15"/>
      <c r="B572" s="15"/>
      <c r="C572" s="15"/>
      <c r="D572" s="15"/>
      <c r="E572" s="15"/>
      <c r="F572" s="15"/>
      <c r="G572" s="15"/>
      <c r="H572" s="15"/>
      <c r="I572" s="15"/>
      <c r="J572" s="15"/>
      <c r="K572" s="15"/>
      <c r="L572" s="15"/>
      <c r="M572" s="15"/>
      <c r="N572" s="15"/>
      <c r="O572" s="15"/>
      <c r="P572" s="15"/>
      <c r="Q572" s="15"/>
      <c r="R572" s="15"/>
      <c r="S572" s="15"/>
      <c r="T572" s="15"/>
      <c r="U572" s="15"/>
      <c r="V572" s="15"/>
    </row>
    <row r="573" spans="1:22">
      <c r="A573" s="15"/>
      <c r="B573" s="15"/>
      <c r="C573" s="15"/>
      <c r="D573" s="15"/>
      <c r="E573" s="15"/>
      <c r="F573" s="15"/>
      <c r="G573" s="15"/>
      <c r="H573" s="15"/>
      <c r="I573" s="15"/>
      <c r="J573" s="15"/>
      <c r="K573" s="15"/>
      <c r="L573" s="15"/>
      <c r="M573" s="15"/>
      <c r="N573" s="15"/>
      <c r="O573" s="15"/>
      <c r="P573" s="15"/>
      <c r="Q573" s="15"/>
      <c r="R573" s="15"/>
      <c r="S573" s="15"/>
      <c r="T573" s="15"/>
      <c r="U573" s="15"/>
      <c r="V573" s="15"/>
    </row>
    <row r="574" spans="1:22">
      <c r="A574" s="15"/>
      <c r="B574" s="15"/>
      <c r="C574" s="15"/>
      <c r="D574" s="15"/>
      <c r="E574" s="15"/>
      <c r="F574" s="15"/>
      <c r="G574" s="15"/>
      <c r="H574" s="15"/>
      <c r="I574" s="15"/>
      <c r="J574" s="15"/>
      <c r="K574" s="15"/>
      <c r="L574" s="15"/>
      <c r="M574" s="15"/>
      <c r="N574" s="15"/>
      <c r="O574" s="15"/>
      <c r="P574" s="15"/>
      <c r="Q574" s="15"/>
      <c r="R574" s="15"/>
      <c r="S574" s="15"/>
      <c r="T574" s="15"/>
      <c r="U574" s="15"/>
      <c r="V574" s="15"/>
    </row>
    <row r="575" spans="1:22">
      <c r="A575" s="15"/>
      <c r="B575" s="15"/>
      <c r="C575" s="15"/>
      <c r="D575" s="15"/>
      <c r="E575" s="15"/>
      <c r="F575" s="15"/>
      <c r="G575" s="15"/>
      <c r="H575" s="15"/>
      <c r="I575" s="15"/>
      <c r="J575" s="15"/>
      <c r="K575" s="15"/>
      <c r="L575" s="15"/>
      <c r="M575" s="15"/>
      <c r="N575" s="15"/>
      <c r="O575" s="15"/>
      <c r="P575" s="15"/>
      <c r="Q575" s="15"/>
      <c r="R575" s="15"/>
      <c r="S575" s="15"/>
      <c r="T575" s="15"/>
      <c r="U575" s="15"/>
      <c r="V575" s="15"/>
    </row>
    <row r="576" spans="1:22">
      <c r="A576" s="15"/>
      <c r="B576" s="15"/>
      <c r="C576" s="15"/>
      <c r="D576" s="15"/>
      <c r="E576" s="15"/>
      <c r="F576" s="15"/>
      <c r="G576" s="15"/>
      <c r="H576" s="15"/>
      <c r="I576" s="15"/>
      <c r="J576" s="15"/>
      <c r="K576" s="15"/>
      <c r="L576" s="15"/>
      <c r="M576" s="15"/>
      <c r="N576" s="15"/>
      <c r="O576" s="15"/>
      <c r="P576" s="15"/>
      <c r="Q576" s="15"/>
      <c r="R576" s="15"/>
      <c r="S576" s="15"/>
      <c r="T576" s="15"/>
      <c r="U576" s="15"/>
      <c r="V576" s="15"/>
    </row>
    <row r="577" spans="1:22">
      <c r="A577" s="15"/>
      <c r="B577" s="15"/>
      <c r="C577" s="15"/>
      <c r="D577" s="15"/>
      <c r="E577" s="15"/>
      <c r="F577" s="15"/>
      <c r="G577" s="15"/>
      <c r="H577" s="15"/>
      <c r="I577" s="15"/>
      <c r="J577" s="15"/>
      <c r="K577" s="15"/>
      <c r="L577" s="15"/>
      <c r="M577" s="15"/>
      <c r="N577" s="15"/>
      <c r="O577" s="15"/>
      <c r="P577" s="15"/>
      <c r="Q577" s="15"/>
      <c r="R577" s="15"/>
      <c r="S577" s="15"/>
      <c r="T577" s="15"/>
      <c r="U577" s="15"/>
      <c r="V577" s="15"/>
    </row>
    <row r="578" spans="1:22">
      <c r="A578" s="15"/>
      <c r="B578" s="15"/>
      <c r="C578" s="15"/>
      <c r="D578" s="15"/>
      <c r="E578" s="15"/>
      <c r="F578" s="15"/>
      <c r="G578" s="15"/>
      <c r="H578" s="15"/>
      <c r="I578" s="15"/>
      <c r="J578" s="15"/>
      <c r="K578" s="15"/>
      <c r="L578" s="15"/>
      <c r="M578" s="15"/>
      <c r="N578" s="15"/>
      <c r="O578" s="15"/>
      <c r="P578" s="15"/>
      <c r="Q578" s="15"/>
      <c r="R578" s="15"/>
      <c r="S578" s="15"/>
      <c r="T578" s="15"/>
      <c r="U578" s="15"/>
      <c r="V578" s="15"/>
    </row>
    <row r="579" spans="1:22">
      <c r="A579" s="15"/>
      <c r="B579" s="15"/>
      <c r="C579" s="15"/>
      <c r="D579" s="15"/>
      <c r="E579" s="15"/>
      <c r="F579" s="15"/>
      <c r="G579" s="15"/>
      <c r="H579" s="15"/>
      <c r="I579" s="15"/>
      <c r="J579" s="15"/>
      <c r="K579" s="15"/>
      <c r="L579" s="15"/>
      <c r="M579" s="15"/>
      <c r="N579" s="15"/>
      <c r="O579" s="15"/>
      <c r="P579" s="15"/>
      <c r="Q579" s="15"/>
      <c r="R579" s="15"/>
      <c r="S579" s="15"/>
      <c r="T579" s="15"/>
      <c r="U579" s="15"/>
      <c r="V579" s="15"/>
    </row>
    <row r="580" spans="1:22">
      <c r="A580" s="15"/>
      <c r="B580" s="15"/>
      <c r="C580" s="15"/>
      <c r="D580" s="15"/>
      <c r="E580" s="15"/>
      <c r="F580" s="15"/>
      <c r="G580" s="15"/>
      <c r="H580" s="15"/>
      <c r="I580" s="15"/>
      <c r="J580" s="15"/>
      <c r="K580" s="15"/>
      <c r="L580" s="15"/>
      <c r="M580" s="15"/>
      <c r="N580" s="15"/>
      <c r="O580" s="15"/>
      <c r="P580" s="15"/>
      <c r="Q580" s="15"/>
      <c r="R580" s="15"/>
      <c r="S580" s="15"/>
      <c r="T580" s="15"/>
      <c r="U580" s="15"/>
      <c r="V580" s="15"/>
    </row>
    <row r="581" spans="1:22">
      <c r="A581" s="15"/>
      <c r="B581" s="15"/>
      <c r="C581" s="15"/>
      <c r="D581" s="15"/>
      <c r="E581" s="15"/>
      <c r="F581" s="15"/>
      <c r="G581" s="15"/>
      <c r="H581" s="15"/>
      <c r="I581" s="15"/>
      <c r="J581" s="15"/>
      <c r="K581" s="15"/>
      <c r="L581" s="15"/>
      <c r="M581" s="15"/>
      <c r="N581" s="15"/>
      <c r="O581" s="15"/>
      <c r="P581" s="15"/>
      <c r="Q581" s="15"/>
      <c r="R581" s="15"/>
      <c r="S581" s="15"/>
      <c r="T581" s="15"/>
      <c r="U581" s="15"/>
      <c r="V581" s="15"/>
    </row>
    <row r="582" spans="1:22">
      <c r="A582" s="15"/>
      <c r="B582" s="15"/>
      <c r="C582" s="15"/>
      <c r="D582" s="15"/>
      <c r="E582" s="15"/>
      <c r="F582" s="15"/>
      <c r="G582" s="15"/>
      <c r="H582" s="15"/>
      <c r="I582" s="15"/>
      <c r="J582" s="15"/>
      <c r="K582" s="15"/>
      <c r="L582" s="15"/>
      <c r="M582" s="15"/>
      <c r="N582" s="15"/>
      <c r="O582" s="15"/>
      <c r="P582" s="15"/>
      <c r="Q582" s="15"/>
      <c r="R582" s="15"/>
      <c r="S582" s="15"/>
      <c r="T582" s="15"/>
      <c r="U582" s="15"/>
      <c r="V582" s="15"/>
    </row>
    <row r="583" spans="1:22">
      <c r="A583" s="15"/>
      <c r="B583" s="15"/>
      <c r="C583" s="15"/>
      <c r="D583" s="15"/>
      <c r="E583" s="15"/>
      <c r="F583" s="15"/>
      <c r="G583" s="15"/>
      <c r="H583" s="15"/>
      <c r="I583" s="15"/>
      <c r="J583" s="15"/>
      <c r="K583" s="15"/>
      <c r="L583" s="15"/>
      <c r="M583" s="15"/>
      <c r="N583" s="15"/>
      <c r="O583" s="15"/>
      <c r="P583" s="15"/>
      <c r="Q583" s="15"/>
      <c r="R583" s="15"/>
      <c r="S583" s="15"/>
      <c r="T583" s="15"/>
      <c r="U583" s="15"/>
      <c r="V583" s="15"/>
    </row>
    <row r="584" spans="1:22">
      <c r="A584" s="15"/>
      <c r="B584" s="15"/>
      <c r="C584" s="15"/>
      <c r="D584" s="15"/>
      <c r="E584" s="15"/>
      <c r="F584" s="15"/>
      <c r="G584" s="15"/>
      <c r="H584" s="15"/>
      <c r="I584" s="15"/>
      <c r="J584" s="15"/>
      <c r="K584" s="15"/>
      <c r="L584" s="15"/>
      <c r="M584" s="15"/>
      <c r="N584" s="15"/>
      <c r="O584" s="15"/>
      <c r="P584" s="15"/>
      <c r="Q584" s="15"/>
      <c r="R584" s="15"/>
      <c r="S584" s="15"/>
      <c r="T584" s="15"/>
      <c r="U584" s="15"/>
      <c r="V584" s="15"/>
    </row>
    <row r="585" spans="1:22">
      <c r="A585" s="15"/>
      <c r="B585" s="15"/>
      <c r="C585" s="15"/>
      <c r="D585" s="15"/>
      <c r="E585" s="15"/>
      <c r="F585" s="15"/>
      <c r="G585" s="15"/>
      <c r="H585" s="15"/>
      <c r="I585" s="15"/>
      <c r="J585" s="15"/>
      <c r="K585" s="15"/>
      <c r="L585" s="15"/>
      <c r="M585" s="15"/>
      <c r="N585" s="15"/>
      <c r="O585" s="15"/>
      <c r="P585" s="15"/>
      <c r="Q585" s="15"/>
      <c r="R585" s="15"/>
      <c r="S585" s="15"/>
      <c r="T585" s="15"/>
      <c r="U585" s="15"/>
      <c r="V585" s="15"/>
    </row>
    <row r="586" spans="1:22">
      <c r="A586" s="15"/>
      <c r="B586" s="15"/>
      <c r="C586" s="15"/>
      <c r="D586" s="15"/>
      <c r="E586" s="15"/>
      <c r="F586" s="15"/>
      <c r="G586" s="15"/>
      <c r="H586" s="15"/>
      <c r="I586" s="15"/>
      <c r="J586" s="15"/>
      <c r="K586" s="15"/>
      <c r="L586" s="15"/>
      <c r="M586" s="15"/>
      <c r="N586" s="15"/>
      <c r="O586" s="15"/>
      <c r="P586" s="15"/>
      <c r="Q586" s="15"/>
      <c r="R586" s="15"/>
      <c r="S586" s="15"/>
      <c r="T586" s="15"/>
      <c r="U586" s="15"/>
      <c r="V586" s="15"/>
    </row>
    <row r="587" spans="1:22">
      <c r="A587" s="15"/>
      <c r="B587" s="15"/>
      <c r="C587" s="15"/>
      <c r="D587" s="15"/>
      <c r="E587" s="15"/>
      <c r="F587" s="15"/>
      <c r="G587" s="15"/>
      <c r="H587" s="15"/>
      <c r="I587" s="15"/>
      <c r="J587" s="15"/>
      <c r="K587" s="15"/>
      <c r="L587" s="15"/>
      <c r="M587" s="15"/>
      <c r="N587" s="15"/>
      <c r="O587" s="15"/>
      <c r="P587" s="15"/>
      <c r="Q587" s="15"/>
      <c r="R587" s="15"/>
      <c r="S587" s="15"/>
      <c r="T587" s="15"/>
      <c r="U587" s="15"/>
      <c r="V587" s="15"/>
    </row>
    <row r="588" spans="1:22">
      <c r="A588" s="15"/>
      <c r="B588" s="15"/>
      <c r="C588" s="15"/>
      <c r="D588" s="15"/>
      <c r="E588" s="15"/>
      <c r="F588" s="15"/>
      <c r="G588" s="15"/>
      <c r="H588" s="15"/>
      <c r="I588" s="15"/>
      <c r="J588" s="15"/>
      <c r="K588" s="15"/>
      <c r="L588" s="15"/>
      <c r="M588" s="15"/>
      <c r="N588" s="15"/>
      <c r="O588" s="15"/>
      <c r="P588" s="15"/>
      <c r="Q588" s="15"/>
      <c r="R588" s="15"/>
      <c r="S588" s="15"/>
      <c r="T588" s="15"/>
      <c r="U588" s="15"/>
      <c r="V588" s="15"/>
    </row>
    <row r="589" spans="1:22">
      <c r="A589" s="15"/>
      <c r="B589" s="15"/>
      <c r="C589" s="15"/>
      <c r="D589" s="15"/>
      <c r="E589" s="15"/>
      <c r="F589" s="15"/>
      <c r="G589" s="15"/>
      <c r="H589" s="15"/>
      <c r="I589" s="15"/>
      <c r="J589" s="15"/>
      <c r="K589" s="15"/>
      <c r="L589" s="15"/>
      <c r="M589" s="15"/>
      <c r="N589" s="15"/>
      <c r="O589" s="15"/>
      <c r="P589" s="15"/>
      <c r="Q589" s="15"/>
      <c r="R589" s="15"/>
      <c r="S589" s="15"/>
      <c r="T589" s="15"/>
      <c r="U589" s="15"/>
      <c r="V589" s="15"/>
    </row>
    <row r="590" spans="1:22">
      <c r="A590" s="15"/>
      <c r="B590" s="15"/>
      <c r="C590" s="15"/>
      <c r="D590" s="15"/>
      <c r="E590" s="15"/>
      <c r="F590" s="15"/>
      <c r="G590" s="15"/>
      <c r="H590" s="15"/>
      <c r="I590" s="15"/>
      <c r="J590" s="15"/>
      <c r="K590" s="15"/>
      <c r="L590" s="15"/>
      <c r="M590" s="15"/>
      <c r="N590" s="15"/>
      <c r="O590" s="15"/>
      <c r="P590" s="15"/>
      <c r="Q590" s="15"/>
      <c r="R590" s="15"/>
      <c r="S590" s="15"/>
      <c r="T590" s="15"/>
      <c r="U590" s="15"/>
      <c r="V590" s="15"/>
    </row>
    <row r="591" spans="1:22">
      <c r="A591" s="15"/>
      <c r="B591" s="15"/>
      <c r="C591" s="15"/>
      <c r="D591" s="15"/>
      <c r="E591" s="15"/>
      <c r="F591" s="15"/>
      <c r="G591" s="15"/>
      <c r="H591" s="15"/>
      <c r="I591" s="15"/>
      <c r="J591" s="15"/>
      <c r="K591" s="15"/>
      <c r="L591" s="15"/>
      <c r="M591" s="15"/>
      <c r="N591" s="15"/>
      <c r="O591" s="15"/>
      <c r="P591" s="15"/>
      <c r="Q591" s="15"/>
      <c r="R591" s="15"/>
      <c r="S591" s="15"/>
      <c r="T591" s="15"/>
      <c r="U591" s="15"/>
      <c r="V591" s="15"/>
    </row>
    <row r="592" spans="1:22">
      <c r="A592" s="15"/>
      <c r="B592" s="15"/>
      <c r="C592" s="15"/>
      <c r="D592" s="15"/>
      <c r="E592" s="15"/>
      <c r="F592" s="15"/>
      <c r="G592" s="15"/>
      <c r="H592" s="15"/>
      <c r="I592" s="15"/>
      <c r="J592" s="15"/>
      <c r="K592" s="15"/>
      <c r="L592" s="15"/>
      <c r="M592" s="15"/>
      <c r="N592" s="15"/>
      <c r="O592" s="15"/>
      <c r="P592" s="15"/>
      <c r="Q592" s="15"/>
      <c r="R592" s="15"/>
      <c r="S592" s="15"/>
      <c r="T592" s="15"/>
      <c r="U592" s="15"/>
      <c r="V592" s="15"/>
    </row>
    <row r="593" spans="1:22">
      <c r="A593" s="15"/>
      <c r="B593" s="15"/>
      <c r="C593" s="15"/>
      <c r="D593" s="15"/>
      <c r="E593" s="15"/>
      <c r="F593" s="15"/>
      <c r="G593" s="15"/>
      <c r="H593" s="15"/>
      <c r="I593" s="15"/>
      <c r="J593" s="15"/>
      <c r="K593" s="15"/>
      <c r="L593" s="15"/>
      <c r="M593" s="15"/>
      <c r="N593" s="15"/>
      <c r="O593" s="15"/>
      <c r="P593" s="15"/>
      <c r="Q593" s="15"/>
      <c r="R593" s="15"/>
      <c r="S593" s="15"/>
      <c r="T593" s="15"/>
      <c r="U593" s="15"/>
      <c r="V593" s="15"/>
    </row>
    <row r="594" spans="1:22">
      <c r="A594" s="15"/>
      <c r="B594" s="15"/>
      <c r="C594" s="15"/>
      <c r="D594" s="15"/>
      <c r="E594" s="15"/>
      <c r="F594" s="15"/>
      <c r="G594" s="15"/>
      <c r="H594" s="15"/>
      <c r="I594" s="15"/>
      <c r="J594" s="15"/>
      <c r="K594" s="15"/>
      <c r="L594" s="15"/>
      <c r="M594" s="15"/>
      <c r="N594" s="15"/>
      <c r="O594" s="15"/>
      <c r="P594" s="15"/>
      <c r="Q594" s="15"/>
      <c r="R594" s="15"/>
      <c r="S594" s="15"/>
      <c r="T594" s="15"/>
      <c r="U594" s="15"/>
      <c r="V594" s="15"/>
    </row>
    <row r="595" spans="1:22">
      <c r="A595" s="15"/>
      <c r="B595" s="15"/>
      <c r="C595" s="15"/>
      <c r="D595" s="15"/>
      <c r="E595" s="15"/>
      <c r="F595" s="15"/>
      <c r="G595" s="15"/>
      <c r="H595" s="15"/>
      <c r="I595" s="15"/>
      <c r="J595" s="15"/>
      <c r="K595" s="15"/>
      <c r="L595" s="15"/>
      <c r="M595" s="15"/>
      <c r="N595" s="15"/>
      <c r="O595" s="15"/>
      <c r="P595" s="15"/>
      <c r="Q595" s="15"/>
      <c r="R595" s="15"/>
      <c r="S595" s="15"/>
      <c r="T595" s="15"/>
      <c r="U595" s="15"/>
      <c r="V595" s="15"/>
    </row>
    <row r="596" spans="1:22">
      <c r="A596" s="15"/>
      <c r="B596" s="15"/>
      <c r="C596" s="15"/>
      <c r="D596" s="15"/>
      <c r="E596" s="15"/>
      <c r="F596" s="15"/>
      <c r="G596" s="15"/>
      <c r="H596" s="15"/>
      <c r="I596" s="15"/>
      <c r="J596" s="15"/>
      <c r="K596" s="15"/>
      <c r="L596" s="15"/>
      <c r="M596" s="15"/>
      <c r="N596" s="15"/>
      <c r="O596" s="15"/>
      <c r="P596" s="15"/>
      <c r="Q596" s="15"/>
      <c r="R596" s="15"/>
      <c r="S596" s="15"/>
      <c r="T596" s="15"/>
      <c r="U596" s="15"/>
      <c r="V596" s="15"/>
    </row>
    <row r="597" spans="1:22">
      <c r="A597" s="15"/>
      <c r="B597" s="15"/>
      <c r="C597" s="15"/>
      <c r="D597" s="15"/>
      <c r="E597" s="15"/>
      <c r="F597" s="15"/>
      <c r="G597" s="15"/>
      <c r="H597" s="15"/>
      <c r="I597" s="15"/>
      <c r="J597" s="15"/>
      <c r="K597" s="15"/>
      <c r="L597" s="15"/>
      <c r="M597" s="15"/>
      <c r="N597" s="15"/>
      <c r="O597" s="15"/>
      <c r="P597" s="15"/>
      <c r="Q597" s="15"/>
      <c r="R597" s="15"/>
      <c r="S597" s="15"/>
      <c r="T597" s="15"/>
      <c r="U597" s="15"/>
      <c r="V597" s="15"/>
    </row>
    <row r="598" spans="1:22">
      <c r="A598" s="15"/>
      <c r="B598" s="15"/>
      <c r="C598" s="15"/>
      <c r="D598" s="15"/>
      <c r="E598" s="15"/>
      <c r="F598" s="15"/>
      <c r="G598" s="15"/>
      <c r="H598" s="15"/>
      <c r="I598" s="15"/>
      <c r="J598" s="15"/>
      <c r="K598" s="15"/>
      <c r="L598" s="15"/>
      <c r="M598" s="15"/>
      <c r="N598" s="15"/>
      <c r="O598" s="15"/>
      <c r="P598" s="15"/>
      <c r="Q598" s="15"/>
      <c r="R598" s="15"/>
      <c r="S598" s="15"/>
      <c r="T598" s="15"/>
      <c r="U598" s="15"/>
      <c r="V598" s="15"/>
    </row>
    <row r="599" spans="1:22">
      <c r="A599" s="15"/>
      <c r="B599" s="15"/>
      <c r="C599" s="15"/>
      <c r="D599" s="15"/>
      <c r="E599" s="15"/>
      <c r="F599" s="15"/>
      <c r="G599" s="15"/>
      <c r="H599" s="15"/>
      <c r="I599" s="15"/>
      <c r="J599" s="15"/>
      <c r="K599" s="15"/>
      <c r="L599" s="15"/>
      <c r="M599" s="15"/>
      <c r="N599" s="15"/>
      <c r="O599" s="15"/>
      <c r="P599" s="15"/>
      <c r="Q599" s="15"/>
      <c r="R599" s="15"/>
      <c r="S599" s="15"/>
      <c r="T599" s="15"/>
      <c r="U599" s="15"/>
      <c r="V599" s="15"/>
    </row>
    <row r="600" spans="1:22">
      <c r="A600" s="15"/>
      <c r="B600" s="15"/>
      <c r="C600" s="15"/>
      <c r="D600" s="15"/>
      <c r="E600" s="15"/>
      <c r="F600" s="15"/>
      <c r="G600" s="15"/>
      <c r="H600" s="15"/>
      <c r="I600" s="15"/>
      <c r="J600" s="15"/>
      <c r="K600" s="15"/>
      <c r="L600" s="15"/>
      <c r="M600" s="15"/>
      <c r="N600" s="15"/>
      <c r="O600" s="15"/>
      <c r="P600" s="15"/>
      <c r="Q600" s="15"/>
      <c r="R600" s="15"/>
      <c r="S600" s="15"/>
      <c r="T600" s="15"/>
      <c r="U600" s="15"/>
      <c r="V600" s="15"/>
    </row>
    <row r="601" spans="1:22">
      <c r="A601" s="15"/>
      <c r="B601" s="15"/>
      <c r="C601" s="15"/>
      <c r="D601" s="15"/>
      <c r="E601" s="15"/>
      <c r="F601" s="15"/>
      <c r="G601" s="15"/>
      <c r="H601" s="15"/>
      <c r="I601" s="15"/>
      <c r="J601" s="15"/>
      <c r="K601" s="15"/>
      <c r="L601" s="15"/>
      <c r="M601" s="15"/>
      <c r="N601" s="15"/>
      <c r="O601" s="15"/>
      <c r="P601" s="15"/>
      <c r="Q601" s="15"/>
      <c r="R601" s="15"/>
      <c r="S601" s="15"/>
      <c r="T601" s="15"/>
      <c r="U601" s="15"/>
      <c r="V601" s="15"/>
    </row>
    <row r="602" spans="1:22">
      <c r="A602" s="15"/>
      <c r="B602" s="15"/>
      <c r="C602" s="15"/>
      <c r="D602" s="15"/>
      <c r="E602" s="15"/>
      <c r="F602" s="15"/>
      <c r="G602" s="15"/>
      <c r="H602" s="15"/>
      <c r="I602" s="15"/>
      <c r="J602" s="15"/>
      <c r="K602" s="15"/>
      <c r="L602" s="15"/>
      <c r="M602" s="15"/>
      <c r="N602" s="15"/>
      <c r="O602" s="15"/>
      <c r="P602" s="15"/>
      <c r="Q602" s="15"/>
      <c r="R602" s="15"/>
      <c r="S602" s="15"/>
      <c r="T602" s="15"/>
      <c r="U602" s="15"/>
      <c r="V602" s="15"/>
    </row>
    <row r="603" spans="1:22">
      <c r="A603" s="15"/>
      <c r="B603" s="15"/>
      <c r="C603" s="15"/>
      <c r="D603" s="15"/>
      <c r="E603" s="15"/>
      <c r="F603" s="15"/>
      <c r="G603" s="15"/>
      <c r="H603" s="15"/>
      <c r="I603" s="15"/>
      <c r="J603" s="15"/>
      <c r="K603" s="15"/>
      <c r="L603" s="15"/>
      <c r="M603" s="15"/>
      <c r="N603" s="15"/>
      <c r="O603" s="15"/>
      <c r="P603" s="15"/>
      <c r="Q603" s="15"/>
      <c r="R603" s="15"/>
      <c r="S603" s="15"/>
      <c r="T603" s="15"/>
      <c r="U603" s="15"/>
      <c r="V603" s="15"/>
    </row>
    <row r="604" spans="1:22">
      <c r="A604" s="15"/>
      <c r="B604" s="15"/>
      <c r="C604" s="15"/>
      <c r="D604" s="15"/>
      <c r="E604" s="15"/>
      <c r="F604" s="15"/>
      <c r="G604" s="15"/>
      <c r="H604" s="15"/>
      <c r="I604" s="15"/>
      <c r="J604" s="15"/>
      <c r="K604" s="15"/>
      <c r="L604" s="15"/>
      <c r="M604" s="15"/>
      <c r="N604" s="15"/>
      <c r="O604" s="15"/>
      <c r="P604" s="15"/>
      <c r="Q604" s="15"/>
      <c r="R604" s="15"/>
      <c r="S604" s="15"/>
      <c r="T604" s="15"/>
      <c r="U604" s="15"/>
      <c r="V604" s="15"/>
    </row>
    <row r="605" spans="1:22">
      <c r="A605" s="15"/>
      <c r="B605" s="15"/>
      <c r="C605" s="15"/>
      <c r="D605" s="15"/>
      <c r="E605" s="15"/>
      <c r="F605" s="15"/>
      <c r="G605" s="15"/>
      <c r="H605" s="15"/>
      <c r="I605" s="15"/>
      <c r="J605" s="15"/>
      <c r="K605" s="15"/>
      <c r="L605" s="15"/>
      <c r="M605" s="15"/>
      <c r="N605" s="15"/>
      <c r="O605" s="15"/>
      <c r="P605" s="15"/>
      <c r="Q605" s="15"/>
      <c r="R605" s="15"/>
      <c r="S605" s="15"/>
      <c r="T605" s="15"/>
      <c r="U605" s="15"/>
      <c r="V605" s="15"/>
    </row>
    <row r="606" spans="1:22">
      <c r="A606" s="15"/>
      <c r="B606" s="15"/>
      <c r="C606" s="15"/>
      <c r="D606" s="15"/>
      <c r="E606" s="15"/>
      <c r="F606" s="15"/>
      <c r="G606" s="15"/>
      <c r="H606" s="15"/>
      <c r="I606" s="15"/>
      <c r="J606" s="15"/>
      <c r="K606" s="15"/>
      <c r="L606" s="15"/>
      <c r="M606" s="15"/>
      <c r="N606" s="15"/>
      <c r="O606" s="15"/>
      <c r="P606" s="15"/>
      <c r="Q606" s="15"/>
      <c r="R606" s="15"/>
      <c r="S606" s="15"/>
      <c r="T606" s="15"/>
      <c r="U606" s="15"/>
      <c r="V606" s="15"/>
    </row>
    <row r="607" spans="1:22">
      <c r="A607" s="15"/>
      <c r="B607" s="15"/>
      <c r="C607" s="15"/>
      <c r="D607" s="15"/>
      <c r="E607" s="15"/>
      <c r="F607" s="15"/>
      <c r="G607" s="15"/>
      <c r="H607" s="15"/>
      <c r="I607" s="15"/>
      <c r="J607" s="15"/>
      <c r="K607" s="15"/>
      <c r="L607" s="15"/>
      <c r="M607" s="15"/>
      <c r="N607" s="15"/>
      <c r="O607" s="15"/>
      <c r="P607" s="15"/>
      <c r="Q607" s="15"/>
      <c r="R607" s="15"/>
      <c r="S607" s="15"/>
      <c r="T607" s="15"/>
      <c r="U607" s="15"/>
      <c r="V607" s="15"/>
    </row>
    <row r="608" spans="1:22">
      <c r="A608" s="15"/>
      <c r="B608" s="15"/>
      <c r="C608" s="15"/>
      <c r="D608" s="15"/>
      <c r="E608" s="15"/>
      <c r="F608" s="15"/>
      <c r="G608" s="15"/>
      <c r="H608" s="15"/>
      <c r="I608" s="15"/>
      <c r="J608" s="15"/>
      <c r="K608" s="15"/>
      <c r="L608" s="15"/>
      <c r="M608" s="15"/>
      <c r="N608" s="15"/>
      <c r="O608" s="15"/>
      <c r="P608" s="15"/>
      <c r="Q608" s="15"/>
      <c r="R608" s="15"/>
      <c r="S608" s="15"/>
      <c r="T608" s="15"/>
      <c r="U608" s="15"/>
      <c r="V608" s="15"/>
    </row>
    <row r="609" spans="1:22">
      <c r="A609" s="15"/>
      <c r="B609" s="15"/>
      <c r="C609" s="15"/>
      <c r="D609" s="15"/>
      <c r="E609" s="15"/>
      <c r="F609" s="15"/>
      <c r="G609" s="15"/>
      <c r="H609" s="15"/>
      <c r="I609" s="15"/>
      <c r="J609" s="15"/>
      <c r="K609" s="15"/>
      <c r="L609" s="15"/>
      <c r="M609" s="15"/>
      <c r="N609" s="15"/>
      <c r="O609" s="15"/>
      <c r="P609" s="15"/>
      <c r="Q609" s="15"/>
      <c r="R609" s="15"/>
      <c r="S609" s="15"/>
      <c r="T609" s="15"/>
      <c r="U609" s="15"/>
      <c r="V609" s="15"/>
    </row>
    <row r="610" spans="1:22">
      <c r="A610" s="15"/>
      <c r="B610" s="15"/>
      <c r="C610" s="15"/>
      <c r="D610" s="15"/>
      <c r="E610" s="15"/>
      <c r="F610" s="15"/>
      <c r="G610" s="15"/>
      <c r="H610" s="15"/>
      <c r="I610" s="15"/>
      <c r="J610" s="15"/>
      <c r="K610" s="15"/>
      <c r="L610" s="15"/>
      <c r="M610" s="15"/>
      <c r="N610" s="15"/>
      <c r="O610" s="15"/>
      <c r="P610" s="15"/>
      <c r="Q610" s="15"/>
      <c r="R610" s="15"/>
      <c r="S610" s="15"/>
      <c r="T610" s="15"/>
      <c r="U610" s="15"/>
      <c r="V610" s="15"/>
    </row>
    <row r="611" spans="1:22">
      <c r="A611" s="15"/>
      <c r="B611" s="15"/>
      <c r="C611" s="15"/>
      <c r="D611" s="15"/>
      <c r="E611" s="15"/>
      <c r="F611" s="15"/>
      <c r="G611" s="15"/>
      <c r="H611" s="15"/>
      <c r="I611" s="15"/>
      <c r="J611" s="15"/>
      <c r="K611" s="15"/>
      <c r="L611" s="15"/>
      <c r="M611" s="15"/>
      <c r="N611" s="15"/>
      <c r="O611" s="15"/>
      <c r="P611" s="15"/>
      <c r="Q611" s="15"/>
      <c r="R611" s="15"/>
      <c r="S611" s="15"/>
      <c r="T611" s="15"/>
      <c r="U611" s="15"/>
      <c r="V611" s="15"/>
    </row>
    <row r="612" spans="1:22">
      <c r="A612" s="15"/>
      <c r="B612" s="15"/>
      <c r="C612" s="15"/>
      <c r="D612" s="15"/>
      <c r="E612" s="15"/>
      <c r="F612" s="15"/>
      <c r="G612" s="15"/>
      <c r="H612" s="15"/>
      <c r="I612" s="15"/>
      <c r="J612" s="15"/>
      <c r="K612" s="15"/>
      <c r="L612" s="15"/>
      <c r="M612" s="15"/>
      <c r="N612" s="15"/>
      <c r="O612" s="15"/>
      <c r="P612" s="15"/>
      <c r="Q612" s="15"/>
      <c r="R612" s="15"/>
      <c r="S612" s="15"/>
      <c r="T612" s="15"/>
      <c r="U612" s="15"/>
      <c r="V612" s="15"/>
    </row>
    <row r="613" spans="1:22">
      <c r="A613" s="15"/>
      <c r="B613" s="15"/>
      <c r="C613" s="15"/>
      <c r="D613" s="15"/>
      <c r="E613" s="15"/>
      <c r="F613" s="15"/>
      <c r="G613" s="15"/>
      <c r="H613" s="15"/>
      <c r="I613" s="15"/>
      <c r="J613" s="15"/>
      <c r="K613" s="15"/>
      <c r="L613" s="15"/>
      <c r="M613" s="15"/>
      <c r="N613" s="15"/>
      <c r="O613" s="15"/>
      <c r="P613" s="15"/>
      <c r="Q613" s="15"/>
      <c r="R613" s="15"/>
      <c r="S613" s="15"/>
      <c r="T613" s="15"/>
      <c r="U613" s="15"/>
      <c r="V613" s="15"/>
    </row>
    <row r="614" spans="1:22">
      <c r="A614" s="15"/>
      <c r="B614" s="15"/>
      <c r="C614" s="15"/>
      <c r="D614" s="15"/>
      <c r="E614" s="15"/>
      <c r="F614" s="15"/>
      <c r="G614" s="15"/>
      <c r="H614" s="15"/>
      <c r="I614" s="15"/>
      <c r="J614" s="15"/>
      <c r="K614" s="15"/>
      <c r="L614" s="15"/>
      <c r="M614" s="15"/>
      <c r="N614" s="15"/>
      <c r="O614" s="15"/>
      <c r="P614" s="15"/>
      <c r="Q614" s="15"/>
      <c r="R614" s="15"/>
      <c r="S614" s="15"/>
      <c r="T614" s="15"/>
      <c r="U614" s="15"/>
      <c r="V614" s="15"/>
    </row>
    <row r="615" spans="1:22">
      <c r="A615" s="15"/>
      <c r="B615" s="15"/>
      <c r="C615" s="15"/>
      <c r="D615" s="15"/>
      <c r="E615" s="15"/>
      <c r="F615" s="15"/>
      <c r="G615" s="15"/>
      <c r="H615" s="15"/>
      <c r="I615" s="15"/>
      <c r="J615" s="15"/>
      <c r="K615" s="15"/>
      <c r="L615" s="15"/>
      <c r="M615" s="15"/>
      <c r="N615" s="15"/>
      <c r="O615" s="15"/>
      <c r="P615" s="15"/>
      <c r="Q615" s="15"/>
      <c r="R615" s="15"/>
      <c r="S615" s="15"/>
      <c r="T615" s="15"/>
      <c r="U615" s="15"/>
      <c r="V615" s="15"/>
    </row>
    <row r="616" spans="1:22">
      <c r="A616" s="15"/>
      <c r="B616" s="15"/>
      <c r="C616" s="15"/>
      <c r="D616" s="15"/>
      <c r="E616" s="15"/>
      <c r="F616" s="15"/>
      <c r="G616" s="15"/>
      <c r="H616" s="15"/>
      <c r="I616" s="15"/>
      <c r="J616" s="15"/>
      <c r="K616" s="15"/>
      <c r="L616" s="15"/>
      <c r="M616" s="15"/>
      <c r="N616" s="15"/>
      <c r="O616" s="15"/>
      <c r="P616" s="15"/>
      <c r="Q616" s="15"/>
      <c r="R616" s="15"/>
      <c r="S616" s="15"/>
      <c r="T616" s="15"/>
      <c r="U616" s="15"/>
      <c r="V616" s="15"/>
    </row>
    <row r="617" spans="1:22">
      <c r="A617" s="15"/>
      <c r="B617" s="15"/>
      <c r="C617" s="15"/>
      <c r="D617" s="15"/>
      <c r="E617" s="15"/>
      <c r="F617" s="15"/>
      <c r="G617" s="15"/>
      <c r="H617" s="15"/>
      <c r="I617" s="15"/>
      <c r="J617" s="15"/>
      <c r="K617" s="15"/>
      <c r="L617" s="15"/>
      <c r="M617" s="15"/>
      <c r="N617" s="15"/>
      <c r="O617" s="15"/>
      <c r="P617" s="15"/>
      <c r="Q617" s="15"/>
      <c r="R617" s="15"/>
      <c r="S617" s="15"/>
      <c r="T617" s="15"/>
      <c r="U617" s="15"/>
      <c r="V617" s="15"/>
    </row>
    <row r="618" spans="1:22">
      <c r="A618" s="15"/>
      <c r="B618" s="15"/>
      <c r="C618" s="15"/>
      <c r="D618" s="15"/>
      <c r="E618" s="15"/>
      <c r="F618" s="15"/>
      <c r="G618" s="15"/>
      <c r="H618" s="15"/>
      <c r="I618" s="15"/>
      <c r="J618" s="15"/>
      <c r="K618" s="15"/>
      <c r="L618" s="15"/>
      <c r="M618" s="15"/>
      <c r="N618" s="15"/>
      <c r="O618" s="15"/>
      <c r="P618" s="15"/>
      <c r="Q618" s="15"/>
      <c r="R618" s="15"/>
      <c r="S618" s="15"/>
      <c r="T618" s="15"/>
      <c r="U618" s="15"/>
      <c r="V618" s="15"/>
    </row>
    <row r="619" spans="1:22">
      <c r="A619" s="15"/>
      <c r="B619" s="15"/>
      <c r="C619" s="15"/>
      <c r="D619" s="15"/>
      <c r="E619" s="15"/>
      <c r="F619" s="15"/>
      <c r="G619" s="15"/>
      <c r="H619" s="15"/>
      <c r="I619" s="15"/>
      <c r="J619" s="15"/>
      <c r="K619" s="15"/>
      <c r="L619" s="15"/>
      <c r="M619" s="15"/>
      <c r="N619" s="15"/>
      <c r="O619" s="15"/>
      <c r="P619" s="15"/>
      <c r="Q619" s="15"/>
      <c r="R619" s="15"/>
      <c r="S619" s="15"/>
      <c r="T619" s="15"/>
      <c r="U619" s="15"/>
      <c r="V619" s="15"/>
    </row>
    <row r="620" spans="1:22">
      <c r="A620" s="15"/>
      <c r="B620" s="15"/>
      <c r="C620" s="15"/>
      <c r="D620" s="15"/>
      <c r="E620" s="15"/>
      <c r="F620" s="15"/>
      <c r="G620" s="15"/>
      <c r="H620" s="15"/>
      <c r="I620" s="15"/>
      <c r="J620" s="15"/>
      <c r="K620" s="15"/>
      <c r="L620" s="15"/>
      <c r="M620" s="15"/>
      <c r="N620" s="15"/>
      <c r="O620" s="15"/>
      <c r="P620" s="15"/>
      <c r="Q620" s="15"/>
      <c r="R620" s="15"/>
      <c r="S620" s="15"/>
      <c r="T620" s="15"/>
      <c r="U620" s="15"/>
      <c r="V620" s="15"/>
    </row>
    <row r="621" spans="1:22">
      <c r="A621" s="15"/>
      <c r="B621" s="15"/>
      <c r="C621" s="15"/>
      <c r="D621" s="15"/>
      <c r="E621" s="15"/>
      <c r="F621" s="15"/>
      <c r="G621" s="15"/>
      <c r="H621" s="15"/>
      <c r="I621" s="15"/>
      <c r="J621" s="15"/>
      <c r="K621" s="15"/>
      <c r="L621" s="15"/>
      <c r="M621" s="15"/>
      <c r="N621" s="15"/>
      <c r="O621" s="15"/>
      <c r="P621" s="15"/>
      <c r="Q621" s="15"/>
      <c r="R621" s="15"/>
      <c r="S621" s="15"/>
      <c r="T621" s="15"/>
      <c r="U621" s="15"/>
      <c r="V621" s="15"/>
    </row>
    <row r="622" spans="1:22">
      <c r="A622" s="15"/>
      <c r="B622" s="15"/>
      <c r="C622" s="15"/>
      <c r="D622" s="15"/>
      <c r="E622" s="15"/>
      <c r="F622" s="15"/>
      <c r="G622" s="15"/>
      <c r="H622" s="15"/>
      <c r="I622" s="15"/>
      <c r="J622" s="15"/>
      <c r="K622" s="15"/>
      <c r="L622" s="15"/>
      <c r="M622" s="15"/>
      <c r="N622" s="15"/>
      <c r="O622" s="15"/>
      <c r="P622" s="15"/>
      <c r="Q622" s="15"/>
      <c r="R622" s="15"/>
      <c r="S622" s="15"/>
      <c r="T622" s="15"/>
      <c r="U622" s="15"/>
      <c r="V622" s="15"/>
    </row>
    <row r="623" spans="1:22">
      <c r="A623" s="15"/>
      <c r="B623" s="15"/>
      <c r="C623" s="15"/>
      <c r="D623" s="15"/>
      <c r="E623" s="15"/>
      <c r="F623" s="15"/>
      <c r="G623" s="15"/>
      <c r="H623" s="15"/>
      <c r="I623" s="15"/>
      <c r="J623" s="15"/>
      <c r="K623" s="15"/>
      <c r="L623" s="15"/>
      <c r="M623" s="15"/>
      <c r="N623" s="15"/>
      <c r="O623" s="15"/>
      <c r="P623" s="15"/>
      <c r="Q623" s="15"/>
      <c r="R623" s="15"/>
      <c r="S623" s="15"/>
      <c r="T623" s="15"/>
      <c r="U623" s="15"/>
      <c r="V623" s="15"/>
    </row>
    <row r="624" spans="1:22">
      <c r="A624" s="15"/>
      <c r="B624" s="15"/>
      <c r="C624" s="15"/>
      <c r="D624" s="15"/>
      <c r="E624" s="15"/>
      <c r="F624" s="15"/>
      <c r="G624" s="15"/>
      <c r="H624" s="15"/>
      <c r="I624" s="15"/>
      <c r="J624" s="15"/>
      <c r="K624" s="15"/>
      <c r="L624" s="15"/>
      <c r="M624" s="15"/>
      <c r="N624" s="15"/>
      <c r="O624" s="15"/>
      <c r="P624" s="15"/>
      <c r="Q624" s="15"/>
      <c r="R624" s="15"/>
      <c r="S624" s="15"/>
      <c r="T624" s="15"/>
      <c r="U624" s="15"/>
      <c r="V624" s="15"/>
    </row>
    <row r="625" spans="1:22">
      <c r="A625" s="15"/>
      <c r="B625" s="15"/>
      <c r="C625" s="15"/>
      <c r="D625" s="15"/>
      <c r="E625" s="15"/>
      <c r="F625" s="15"/>
      <c r="G625" s="15"/>
      <c r="H625" s="15"/>
      <c r="I625" s="15"/>
      <c r="J625" s="15"/>
      <c r="K625" s="15"/>
      <c r="L625" s="15"/>
      <c r="M625" s="15"/>
      <c r="N625" s="15"/>
      <c r="O625" s="15"/>
      <c r="P625" s="15"/>
      <c r="Q625" s="15"/>
      <c r="R625" s="15"/>
      <c r="S625" s="15"/>
      <c r="T625" s="15"/>
      <c r="U625" s="15"/>
      <c r="V625" s="15"/>
    </row>
    <row r="626" spans="1:22">
      <c r="A626" s="15"/>
      <c r="B626" s="15"/>
      <c r="C626" s="15"/>
      <c r="D626" s="15"/>
      <c r="E626" s="15"/>
      <c r="F626" s="15"/>
      <c r="G626" s="15"/>
      <c r="H626" s="15"/>
      <c r="I626" s="15"/>
      <c r="J626" s="15"/>
      <c r="K626" s="15"/>
      <c r="L626" s="15"/>
      <c r="M626" s="15"/>
      <c r="N626" s="15"/>
      <c r="O626" s="15"/>
      <c r="P626" s="15"/>
      <c r="Q626" s="15"/>
      <c r="R626" s="15"/>
      <c r="S626" s="15"/>
      <c r="T626" s="15"/>
      <c r="U626" s="15"/>
      <c r="V626" s="15"/>
    </row>
    <row r="627" spans="1:22">
      <c r="A627" s="15"/>
      <c r="B627" s="15"/>
      <c r="C627" s="15"/>
      <c r="D627" s="15"/>
      <c r="E627" s="15"/>
      <c r="F627" s="15"/>
      <c r="G627" s="15"/>
      <c r="H627" s="15"/>
      <c r="I627" s="15"/>
      <c r="J627" s="15"/>
      <c r="K627" s="15"/>
      <c r="L627" s="15"/>
      <c r="M627" s="15"/>
      <c r="N627" s="15"/>
      <c r="O627" s="15"/>
      <c r="P627" s="15"/>
      <c r="Q627" s="15"/>
      <c r="R627" s="15"/>
      <c r="S627" s="15"/>
      <c r="T627" s="15"/>
      <c r="U627" s="15"/>
      <c r="V627" s="15"/>
    </row>
    <row r="628" spans="1:22">
      <c r="A628" s="15"/>
      <c r="B628" s="15"/>
      <c r="C628" s="15"/>
      <c r="D628" s="15"/>
      <c r="E628" s="15"/>
      <c r="F628" s="15"/>
      <c r="G628" s="15"/>
      <c r="H628" s="15"/>
      <c r="I628" s="15"/>
      <c r="J628" s="15"/>
      <c r="K628" s="15"/>
      <c r="L628" s="15"/>
      <c r="M628" s="15"/>
      <c r="N628" s="15"/>
      <c r="O628" s="15"/>
      <c r="P628" s="15"/>
      <c r="Q628" s="15"/>
      <c r="R628" s="15"/>
      <c r="S628" s="15"/>
      <c r="T628" s="15"/>
      <c r="U628" s="15"/>
      <c r="V628" s="15"/>
    </row>
    <row r="629" spans="1:22">
      <c r="A629" s="15"/>
      <c r="B629" s="15"/>
      <c r="C629" s="15"/>
      <c r="D629" s="15"/>
      <c r="E629" s="15"/>
      <c r="F629" s="15"/>
      <c r="G629" s="15"/>
      <c r="H629" s="15"/>
      <c r="I629" s="15"/>
      <c r="J629" s="15"/>
      <c r="K629" s="15"/>
      <c r="L629" s="15"/>
      <c r="M629" s="15"/>
      <c r="N629" s="15"/>
      <c r="O629" s="15"/>
      <c r="P629" s="15"/>
      <c r="Q629" s="15"/>
      <c r="R629" s="15"/>
      <c r="S629" s="15"/>
      <c r="T629" s="15"/>
      <c r="U629" s="15"/>
      <c r="V629" s="15"/>
    </row>
    <row r="630" spans="1:22">
      <c r="A630" s="15"/>
      <c r="B630" s="15"/>
      <c r="C630" s="15"/>
      <c r="D630" s="15"/>
      <c r="E630" s="15"/>
      <c r="F630" s="15"/>
      <c r="G630" s="15"/>
      <c r="H630" s="15"/>
      <c r="I630" s="15"/>
      <c r="J630" s="15"/>
      <c r="K630" s="15"/>
      <c r="L630" s="15"/>
      <c r="M630" s="15"/>
      <c r="N630" s="15"/>
      <c r="O630" s="15"/>
      <c r="P630" s="15"/>
      <c r="Q630" s="15"/>
      <c r="R630" s="15"/>
      <c r="S630" s="15"/>
      <c r="T630" s="15"/>
      <c r="U630" s="15"/>
      <c r="V630" s="15"/>
    </row>
    <row r="631" spans="1:22">
      <c r="A631" s="15"/>
      <c r="B631" s="15"/>
      <c r="C631" s="15"/>
      <c r="D631" s="15"/>
      <c r="E631" s="15"/>
      <c r="F631" s="15"/>
      <c r="G631" s="15"/>
      <c r="H631" s="15"/>
      <c r="I631" s="15"/>
      <c r="J631" s="15"/>
      <c r="K631" s="15"/>
      <c r="L631" s="15"/>
      <c r="M631" s="15"/>
      <c r="N631" s="15"/>
      <c r="O631" s="15"/>
      <c r="P631" s="15"/>
      <c r="Q631" s="15"/>
      <c r="R631" s="15"/>
      <c r="S631" s="15"/>
      <c r="T631" s="15"/>
      <c r="U631" s="15"/>
      <c r="V631" s="15"/>
    </row>
    <row r="632" spans="1:22">
      <c r="A632" s="15"/>
      <c r="B632" s="15"/>
      <c r="C632" s="15"/>
      <c r="D632" s="15"/>
      <c r="E632" s="15"/>
      <c r="F632" s="15"/>
      <c r="G632" s="15"/>
      <c r="H632" s="15"/>
      <c r="I632" s="15"/>
      <c r="J632" s="15"/>
      <c r="K632" s="15"/>
      <c r="L632" s="15"/>
      <c r="M632" s="15"/>
      <c r="N632" s="15"/>
      <c r="O632" s="15"/>
      <c r="P632" s="15"/>
      <c r="Q632" s="15"/>
      <c r="R632" s="15"/>
      <c r="S632" s="15"/>
      <c r="T632" s="15"/>
      <c r="U632" s="15"/>
      <c r="V632" s="15"/>
    </row>
    <row r="633" spans="1:22">
      <c r="A633" s="15"/>
      <c r="B633" s="15"/>
      <c r="C633" s="15"/>
      <c r="D633" s="15"/>
      <c r="E633" s="15"/>
      <c r="F633" s="15"/>
      <c r="G633" s="15"/>
      <c r="H633" s="15"/>
      <c r="I633" s="15"/>
      <c r="J633" s="15"/>
      <c r="K633" s="15"/>
      <c r="L633" s="15"/>
      <c r="M633" s="15"/>
      <c r="N633" s="15"/>
      <c r="O633" s="15"/>
      <c r="P633" s="15"/>
      <c r="Q633" s="15"/>
      <c r="R633" s="15"/>
      <c r="S633" s="15"/>
      <c r="T633" s="15"/>
      <c r="U633" s="15"/>
      <c r="V633" s="15"/>
    </row>
    <row r="634" spans="1:22">
      <c r="A634" s="15"/>
      <c r="B634" s="15"/>
      <c r="C634" s="15"/>
      <c r="D634" s="15"/>
      <c r="E634" s="15"/>
      <c r="F634" s="15"/>
      <c r="G634" s="15"/>
      <c r="H634" s="15"/>
      <c r="I634" s="15"/>
      <c r="J634" s="15"/>
      <c r="K634" s="15"/>
      <c r="L634" s="15"/>
      <c r="M634" s="15"/>
      <c r="N634" s="15"/>
      <c r="O634" s="15"/>
      <c r="P634" s="15"/>
      <c r="Q634" s="15"/>
      <c r="R634" s="15"/>
      <c r="S634" s="15"/>
      <c r="T634" s="15"/>
      <c r="U634" s="15"/>
      <c r="V634" s="15"/>
    </row>
    <row r="635" spans="1:22">
      <c r="A635" s="15"/>
      <c r="B635" s="15"/>
      <c r="C635" s="15"/>
      <c r="D635" s="15"/>
      <c r="E635" s="15"/>
      <c r="F635" s="15"/>
      <c r="G635" s="15"/>
      <c r="H635" s="15"/>
      <c r="I635" s="15"/>
      <c r="J635" s="15"/>
      <c r="K635" s="15"/>
      <c r="L635" s="15"/>
      <c r="M635" s="15"/>
      <c r="N635" s="15"/>
      <c r="O635" s="15"/>
      <c r="P635" s="15"/>
      <c r="Q635" s="15"/>
      <c r="R635" s="15"/>
      <c r="S635" s="15"/>
      <c r="T635" s="15"/>
      <c r="U635" s="15"/>
      <c r="V635" s="15"/>
    </row>
    <row r="636" spans="1:22">
      <c r="A636" s="15"/>
      <c r="B636" s="15"/>
      <c r="C636" s="15"/>
      <c r="D636" s="15"/>
      <c r="E636" s="15"/>
      <c r="F636" s="15"/>
      <c r="G636" s="15"/>
      <c r="H636" s="15"/>
      <c r="I636" s="15"/>
      <c r="J636" s="15"/>
      <c r="K636" s="15"/>
      <c r="L636" s="15"/>
      <c r="M636" s="15"/>
      <c r="N636" s="15"/>
      <c r="O636" s="15"/>
      <c r="P636" s="15"/>
      <c r="Q636" s="15"/>
      <c r="R636" s="15"/>
      <c r="S636" s="15"/>
      <c r="T636" s="15"/>
      <c r="U636" s="15"/>
      <c r="V636" s="15"/>
    </row>
    <row r="637" spans="1:22">
      <c r="A637" s="15"/>
      <c r="B637" s="15"/>
      <c r="C637" s="15"/>
      <c r="D637" s="15"/>
      <c r="E637" s="15"/>
      <c r="F637" s="15"/>
      <c r="G637" s="15"/>
      <c r="H637" s="15"/>
      <c r="I637" s="15"/>
      <c r="J637" s="15"/>
      <c r="K637" s="15"/>
      <c r="L637" s="15"/>
      <c r="M637" s="15"/>
      <c r="N637" s="15"/>
      <c r="O637" s="15"/>
      <c r="P637" s="15"/>
      <c r="Q637" s="15"/>
      <c r="R637" s="15"/>
      <c r="S637" s="15"/>
      <c r="T637" s="15"/>
      <c r="U637" s="15"/>
      <c r="V637" s="15"/>
    </row>
    <row r="638" spans="1:22">
      <c r="A638" s="15"/>
      <c r="B638" s="15"/>
      <c r="C638" s="15"/>
      <c r="D638" s="15"/>
      <c r="E638" s="15"/>
      <c r="F638" s="15"/>
      <c r="G638" s="15"/>
      <c r="H638" s="15"/>
      <c r="I638" s="15"/>
      <c r="J638" s="15"/>
      <c r="K638" s="15"/>
      <c r="L638" s="15"/>
      <c r="M638" s="15"/>
      <c r="N638" s="15"/>
      <c r="O638" s="15"/>
      <c r="P638" s="15"/>
      <c r="Q638" s="15"/>
      <c r="R638" s="15"/>
      <c r="S638" s="15"/>
      <c r="T638" s="15"/>
      <c r="U638" s="15"/>
      <c r="V638" s="15"/>
    </row>
    <row r="639" spans="1:22">
      <c r="A639" s="15"/>
      <c r="B639" s="15"/>
      <c r="C639" s="15"/>
      <c r="D639" s="15"/>
      <c r="E639" s="15"/>
      <c r="F639" s="15"/>
      <c r="G639" s="15"/>
      <c r="H639" s="15"/>
      <c r="I639" s="15"/>
      <c r="J639" s="15"/>
      <c r="K639" s="15"/>
      <c r="L639" s="15"/>
      <c r="M639" s="15"/>
      <c r="N639" s="15"/>
      <c r="O639" s="15"/>
      <c r="P639" s="15"/>
      <c r="Q639" s="15"/>
      <c r="R639" s="15"/>
      <c r="S639" s="15"/>
      <c r="T639" s="15"/>
      <c r="U639" s="15"/>
      <c r="V639" s="15"/>
    </row>
    <row r="640" spans="1:22">
      <c r="A640" s="15"/>
      <c r="B640" s="15"/>
      <c r="C640" s="15"/>
      <c r="D640" s="15"/>
      <c r="E640" s="15"/>
      <c r="F640" s="15"/>
      <c r="G640" s="15"/>
      <c r="H640" s="15"/>
      <c r="I640" s="15"/>
      <c r="J640" s="15"/>
      <c r="K640" s="15"/>
      <c r="L640" s="15"/>
      <c r="M640" s="15"/>
      <c r="N640" s="15"/>
      <c r="O640" s="15"/>
      <c r="P640" s="15"/>
      <c r="Q640" s="15"/>
      <c r="R640" s="15"/>
      <c r="S640" s="15"/>
      <c r="T640" s="15"/>
      <c r="U640" s="15"/>
      <c r="V640" s="15"/>
    </row>
    <row r="641" spans="1:22">
      <c r="A641" s="15"/>
      <c r="B641" s="15"/>
      <c r="C641" s="15"/>
      <c r="D641" s="15"/>
      <c r="E641" s="15"/>
      <c r="F641" s="15"/>
      <c r="G641" s="15"/>
      <c r="H641" s="15"/>
      <c r="I641" s="15"/>
      <c r="J641" s="15"/>
      <c r="K641" s="15"/>
      <c r="L641" s="15"/>
      <c r="M641" s="15"/>
      <c r="N641" s="15"/>
      <c r="O641" s="15"/>
      <c r="P641" s="15"/>
      <c r="Q641" s="15"/>
      <c r="R641" s="15"/>
      <c r="S641" s="15"/>
      <c r="T641" s="15"/>
      <c r="U641" s="15"/>
      <c r="V641" s="15"/>
    </row>
    <row r="642" spans="1:22">
      <c r="A642" s="15"/>
      <c r="B642" s="15"/>
      <c r="C642" s="15"/>
      <c r="D642" s="15"/>
      <c r="E642" s="15"/>
      <c r="F642" s="15"/>
      <c r="G642" s="15"/>
      <c r="H642" s="15"/>
      <c r="I642" s="15"/>
      <c r="J642" s="15"/>
      <c r="K642" s="15"/>
      <c r="L642" s="15"/>
      <c r="M642" s="15"/>
      <c r="N642" s="15"/>
      <c r="O642" s="15"/>
      <c r="P642" s="15"/>
      <c r="Q642" s="15"/>
      <c r="R642" s="15"/>
      <c r="S642" s="15"/>
      <c r="T642" s="15"/>
      <c r="U642" s="15"/>
      <c r="V642" s="15"/>
    </row>
    <row r="643" spans="1:22">
      <c r="A643" s="15"/>
      <c r="B643" s="15"/>
      <c r="C643" s="15"/>
      <c r="D643" s="15"/>
      <c r="E643" s="15"/>
      <c r="F643" s="15"/>
      <c r="G643" s="15"/>
      <c r="H643" s="15"/>
      <c r="I643" s="15"/>
      <c r="J643" s="15"/>
      <c r="K643" s="15"/>
      <c r="L643" s="15"/>
      <c r="M643" s="15"/>
      <c r="N643" s="15"/>
      <c r="O643" s="15"/>
      <c r="P643" s="15"/>
      <c r="Q643" s="15"/>
      <c r="R643" s="15"/>
      <c r="S643" s="15"/>
      <c r="T643" s="15"/>
      <c r="U643" s="15"/>
      <c r="V643" s="15"/>
    </row>
    <row r="644" spans="1:22">
      <c r="A644" s="15"/>
      <c r="B644" s="15"/>
      <c r="C644" s="15"/>
      <c r="D644" s="15"/>
      <c r="E644" s="15"/>
      <c r="F644" s="15"/>
      <c r="G644" s="15"/>
      <c r="H644" s="15"/>
      <c r="I644" s="15"/>
      <c r="J644" s="15"/>
      <c r="K644" s="15"/>
      <c r="L644" s="15"/>
      <c r="M644" s="15"/>
      <c r="N644" s="15"/>
      <c r="O644" s="15"/>
      <c r="P644" s="15"/>
      <c r="Q644" s="15"/>
      <c r="R644" s="15"/>
      <c r="S644" s="15"/>
      <c r="T644" s="15"/>
      <c r="U644" s="15"/>
      <c r="V644" s="15"/>
    </row>
    <row r="645" spans="1:22">
      <c r="A645" s="15"/>
      <c r="B645" s="15"/>
      <c r="C645" s="15"/>
      <c r="D645" s="15"/>
      <c r="E645" s="15"/>
      <c r="F645" s="15"/>
      <c r="G645" s="15"/>
      <c r="H645" s="15"/>
      <c r="I645" s="15"/>
      <c r="J645" s="15"/>
      <c r="K645" s="15"/>
      <c r="L645" s="15"/>
      <c r="M645" s="15"/>
      <c r="N645" s="15"/>
      <c r="O645" s="15"/>
      <c r="P645" s="15"/>
      <c r="Q645" s="15"/>
      <c r="R645" s="15"/>
      <c r="S645" s="15"/>
      <c r="T645" s="15"/>
      <c r="U645" s="15"/>
      <c r="V645" s="15"/>
    </row>
    <row r="646" spans="1:22">
      <c r="A646" s="15"/>
      <c r="B646" s="15"/>
      <c r="C646" s="15"/>
      <c r="D646" s="15"/>
      <c r="E646" s="15"/>
      <c r="F646" s="15"/>
      <c r="G646" s="15"/>
      <c r="H646" s="15"/>
      <c r="I646" s="15"/>
      <c r="J646" s="15"/>
      <c r="K646" s="15"/>
      <c r="L646" s="15"/>
      <c r="M646" s="15"/>
      <c r="N646" s="15"/>
      <c r="O646" s="15"/>
      <c r="P646" s="15"/>
      <c r="Q646" s="15"/>
      <c r="R646" s="15"/>
      <c r="S646" s="15"/>
      <c r="T646" s="15"/>
      <c r="U646" s="15"/>
      <c r="V646" s="15"/>
    </row>
    <row r="647" spans="1:22">
      <c r="A647" s="15"/>
      <c r="B647" s="15"/>
      <c r="C647" s="15"/>
      <c r="D647" s="15"/>
      <c r="E647" s="15"/>
      <c r="F647" s="15"/>
      <c r="G647" s="15"/>
      <c r="H647" s="15"/>
      <c r="I647" s="15"/>
      <c r="J647" s="15"/>
      <c r="K647" s="15"/>
      <c r="L647" s="15"/>
      <c r="M647" s="15"/>
      <c r="N647" s="15"/>
      <c r="O647" s="15"/>
      <c r="P647" s="15"/>
      <c r="Q647" s="15"/>
      <c r="R647" s="15"/>
      <c r="S647" s="15"/>
      <c r="T647" s="15"/>
      <c r="U647" s="15"/>
      <c r="V647" s="15"/>
    </row>
    <row r="648" spans="1:22">
      <c r="A648" s="15"/>
      <c r="B648" s="15"/>
      <c r="C648" s="15"/>
      <c r="D648" s="15"/>
      <c r="E648" s="15"/>
      <c r="F648" s="15"/>
      <c r="G648" s="15"/>
      <c r="H648" s="15"/>
      <c r="I648" s="15"/>
      <c r="J648" s="15"/>
      <c r="K648" s="15"/>
      <c r="L648" s="15"/>
      <c r="M648" s="15"/>
      <c r="N648" s="15"/>
      <c r="O648" s="15"/>
      <c r="P648" s="15"/>
      <c r="Q648" s="15"/>
      <c r="R648" s="15"/>
      <c r="S648" s="15"/>
      <c r="T648" s="15"/>
      <c r="U648" s="15"/>
      <c r="V648" s="15"/>
    </row>
    <row r="649" spans="1:22">
      <c r="A649" s="15"/>
      <c r="B649" s="15"/>
      <c r="C649" s="15"/>
      <c r="D649" s="15"/>
      <c r="E649" s="15"/>
      <c r="F649" s="15"/>
      <c r="G649" s="15"/>
      <c r="H649" s="15"/>
      <c r="I649" s="15"/>
      <c r="J649" s="15"/>
      <c r="K649" s="15"/>
      <c r="L649" s="15"/>
      <c r="M649" s="15"/>
      <c r="N649" s="15"/>
      <c r="O649" s="15"/>
      <c r="P649" s="15"/>
      <c r="Q649" s="15"/>
      <c r="R649" s="15"/>
      <c r="S649" s="15"/>
      <c r="T649" s="15"/>
      <c r="U649" s="15"/>
      <c r="V649" s="15"/>
    </row>
    <row r="650" spans="1:22">
      <c r="A650" s="15"/>
      <c r="B650" s="15"/>
      <c r="C650" s="15"/>
      <c r="D650" s="15"/>
      <c r="E650" s="15"/>
      <c r="F650" s="15"/>
      <c r="G650" s="15"/>
      <c r="H650" s="15"/>
      <c r="I650" s="15"/>
      <c r="J650" s="15"/>
      <c r="K650" s="15"/>
      <c r="L650" s="15"/>
      <c r="M650" s="15"/>
      <c r="N650" s="15"/>
      <c r="O650" s="15"/>
      <c r="P650" s="15"/>
      <c r="Q650" s="15"/>
      <c r="R650" s="15"/>
      <c r="S650" s="15"/>
      <c r="T650" s="15"/>
      <c r="U650" s="15"/>
      <c r="V650" s="15"/>
    </row>
    <row r="651" spans="1:22">
      <c r="A651" s="15"/>
      <c r="B651" s="15"/>
      <c r="C651" s="15"/>
      <c r="D651" s="15"/>
      <c r="E651" s="15"/>
      <c r="F651" s="15"/>
      <c r="G651" s="15"/>
      <c r="H651" s="15"/>
      <c r="I651" s="15"/>
      <c r="J651" s="15"/>
      <c r="K651" s="15"/>
      <c r="L651" s="15"/>
      <c r="M651" s="15"/>
      <c r="N651" s="15"/>
      <c r="O651" s="15"/>
      <c r="P651" s="15"/>
      <c r="Q651" s="15"/>
      <c r="R651" s="15"/>
      <c r="S651" s="15"/>
      <c r="T651" s="15"/>
      <c r="U651" s="15"/>
      <c r="V651" s="15"/>
    </row>
    <row r="652" spans="1:22">
      <c r="A652" s="15"/>
      <c r="B652" s="15"/>
      <c r="C652" s="15"/>
      <c r="D652" s="15"/>
      <c r="E652" s="15"/>
      <c r="F652" s="15"/>
      <c r="G652" s="15"/>
      <c r="H652" s="15"/>
      <c r="I652" s="15"/>
      <c r="J652" s="15"/>
      <c r="K652" s="15"/>
      <c r="L652" s="15"/>
      <c r="M652" s="15"/>
      <c r="N652" s="15"/>
      <c r="O652" s="15"/>
      <c r="P652" s="15"/>
      <c r="Q652" s="15"/>
      <c r="R652" s="15"/>
      <c r="S652" s="15"/>
      <c r="T652" s="15"/>
      <c r="U652" s="15"/>
      <c r="V652" s="15"/>
    </row>
    <row r="653" spans="1:22">
      <c r="A653" s="15"/>
      <c r="B653" s="15"/>
      <c r="C653" s="15"/>
      <c r="D653" s="15"/>
      <c r="E653" s="15"/>
      <c r="F653" s="15"/>
      <c r="G653" s="15"/>
      <c r="H653" s="15"/>
      <c r="I653" s="15"/>
      <c r="J653" s="15"/>
      <c r="K653" s="15"/>
      <c r="L653" s="15"/>
      <c r="M653" s="15"/>
      <c r="N653" s="15"/>
      <c r="O653" s="15"/>
      <c r="P653" s="15"/>
      <c r="Q653" s="15"/>
      <c r="R653" s="15"/>
      <c r="S653" s="15"/>
      <c r="T653" s="15"/>
      <c r="U653" s="15"/>
      <c r="V653" s="15"/>
    </row>
    <row r="654" spans="1:22">
      <c r="A654" s="15"/>
      <c r="B654" s="15"/>
      <c r="C654" s="15"/>
      <c r="D654" s="15"/>
      <c r="E654" s="15"/>
      <c r="F654" s="15"/>
      <c r="G654" s="15"/>
      <c r="H654" s="15"/>
      <c r="I654" s="15"/>
      <c r="J654" s="15"/>
      <c r="K654" s="15"/>
      <c r="L654" s="15"/>
      <c r="M654" s="15"/>
      <c r="N654" s="15"/>
      <c r="O654" s="15"/>
      <c r="P654" s="15"/>
      <c r="Q654" s="15"/>
      <c r="R654" s="15"/>
      <c r="S654" s="15"/>
      <c r="T654" s="15"/>
      <c r="U654" s="15"/>
      <c r="V654" s="15"/>
    </row>
    <row r="655" spans="1:22">
      <c r="A655" s="15"/>
      <c r="B655" s="15"/>
      <c r="C655" s="15"/>
      <c r="D655" s="15"/>
      <c r="E655" s="15"/>
      <c r="F655" s="15"/>
      <c r="G655" s="15"/>
      <c r="H655" s="15"/>
      <c r="I655" s="15"/>
      <c r="J655" s="15"/>
      <c r="K655" s="15"/>
      <c r="L655" s="15"/>
      <c r="M655" s="15"/>
      <c r="N655" s="15"/>
      <c r="O655" s="15"/>
      <c r="P655" s="15"/>
      <c r="Q655" s="15"/>
      <c r="R655" s="15"/>
      <c r="S655" s="15"/>
      <c r="T655" s="15"/>
      <c r="U655" s="15"/>
      <c r="V655" s="15"/>
    </row>
    <row r="656" spans="1:22">
      <c r="A656" s="15"/>
      <c r="B656" s="15"/>
      <c r="C656" s="15"/>
      <c r="D656" s="15"/>
      <c r="E656" s="15"/>
      <c r="F656" s="15"/>
      <c r="G656" s="15"/>
      <c r="H656" s="15"/>
      <c r="I656" s="15"/>
      <c r="J656" s="15"/>
      <c r="K656" s="15"/>
      <c r="L656" s="15"/>
      <c r="M656" s="15"/>
      <c r="N656" s="15"/>
      <c r="O656" s="15"/>
      <c r="P656" s="15"/>
      <c r="Q656" s="15"/>
      <c r="R656" s="15"/>
      <c r="S656" s="15"/>
      <c r="T656" s="15"/>
      <c r="U656" s="15"/>
      <c r="V656" s="15"/>
    </row>
    <row r="657" spans="1:22">
      <c r="A657" s="15"/>
      <c r="B657" s="15"/>
      <c r="C657" s="15"/>
      <c r="D657" s="15"/>
      <c r="E657" s="15"/>
      <c r="F657" s="15"/>
      <c r="G657" s="15"/>
      <c r="H657" s="15"/>
      <c r="I657" s="15"/>
      <c r="J657" s="15"/>
      <c r="K657" s="15"/>
      <c r="L657" s="15"/>
      <c r="M657" s="15"/>
      <c r="N657" s="15"/>
      <c r="O657" s="15"/>
      <c r="P657" s="15"/>
      <c r="Q657" s="15"/>
      <c r="R657" s="15"/>
      <c r="S657" s="15"/>
      <c r="T657" s="15"/>
      <c r="U657" s="15"/>
      <c r="V657" s="15"/>
    </row>
    <row r="658" spans="1:22">
      <c r="A658" s="15"/>
      <c r="B658" s="15"/>
      <c r="C658" s="15"/>
      <c r="D658" s="15"/>
      <c r="E658" s="15"/>
      <c r="F658" s="15"/>
      <c r="G658" s="15"/>
      <c r="H658" s="15"/>
      <c r="I658" s="15"/>
      <c r="J658" s="15"/>
      <c r="K658" s="15"/>
      <c r="L658" s="15"/>
      <c r="M658" s="15"/>
      <c r="N658" s="15"/>
      <c r="O658" s="15"/>
      <c r="P658" s="15"/>
      <c r="Q658" s="15"/>
      <c r="R658" s="15"/>
      <c r="S658" s="15"/>
      <c r="T658" s="15"/>
      <c r="U658" s="15"/>
      <c r="V658" s="15"/>
    </row>
    <row r="659" spans="1:22">
      <c r="A659" s="15"/>
      <c r="B659" s="15"/>
      <c r="C659" s="15"/>
      <c r="D659" s="15"/>
      <c r="E659" s="15"/>
      <c r="F659" s="15"/>
      <c r="G659" s="15"/>
      <c r="H659" s="15"/>
      <c r="I659" s="15"/>
      <c r="J659" s="15"/>
      <c r="K659" s="15"/>
      <c r="L659" s="15"/>
      <c r="M659" s="15"/>
      <c r="N659" s="15"/>
      <c r="O659" s="15"/>
      <c r="P659" s="15"/>
      <c r="Q659" s="15"/>
      <c r="R659" s="15"/>
      <c r="S659" s="15"/>
      <c r="T659" s="15"/>
      <c r="U659" s="15"/>
      <c r="V659" s="15"/>
    </row>
    <row r="660" spans="1:22">
      <c r="A660" s="15"/>
      <c r="B660" s="15"/>
      <c r="C660" s="15"/>
      <c r="D660" s="15"/>
      <c r="E660" s="15"/>
      <c r="F660" s="15"/>
      <c r="G660" s="15"/>
      <c r="H660" s="15"/>
      <c r="I660" s="15"/>
      <c r="J660" s="15"/>
      <c r="K660" s="15"/>
      <c r="L660" s="15"/>
      <c r="M660" s="15"/>
      <c r="N660" s="15"/>
      <c r="O660" s="15"/>
      <c r="P660" s="15"/>
      <c r="Q660" s="15"/>
      <c r="R660" s="15"/>
      <c r="S660" s="15"/>
      <c r="T660" s="15"/>
      <c r="U660" s="15"/>
      <c r="V660" s="15"/>
    </row>
    <row r="661" spans="1:22">
      <c r="A661" s="15"/>
      <c r="B661" s="15"/>
      <c r="C661" s="15"/>
      <c r="D661" s="15"/>
      <c r="E661" s="15"/>
      <c r="F661" s="15"/>
      <c r="G661" s="15"/>
      <c r="H661" s="15"/>
      <c r="I661" s="15"/>
      <c r="J661" s="15"/>
      <c r="K661" s="15"/>
      <c r="L661" s="15"/>
      <c r="M661" s="15"/>
      <c r="N661" s="15"/>
      <c r="O661" s="15"/>
      <c r="P661" s="15"/>
      <c r="Q661" s="15"/>
      <c r="R661" s="15"/>
      <c r="S661" s="15"/>
      <c r="T661" s="15"/>
      <c r="U661" s="15"/>
      <c r="V661" s="15"/>
    </row>
    <row r="662" spans="1:22">
      <c r="A662" s="15"/>
      <c r="B662" s="15"/>
      <c r="C662" s="15"/>
      <c r="D662" s="15"/>
      <c r="E662" s="15"/>
      <c r="F662" s="15"/>
      <c r="G662" s="15"/>
      <c r="H662" s="15"/>
      <c r="I662" s="15"/>
      <c r="J662" s="15"/>
      <c r="K662" s="15"/>
      <c r="L662" s="15"/>
      <c r="M662" s="15"/>
      <c r="N662" s="15"/>
      <c r="O662" s="15"/>
      <c r="P662" s="15"/>
      <c r="Q662" s="15"/>
      <c r="R662" s="15"/>
      <c r="S662" s="15"/>
      <c r="T662" s="15"/>
      <c r="U662" s="15"/>
      <c r="V662" s="15"/>
    </row>
    <row r="663" spans="1:22">
      <c r="A663" s="15"/>
      <c r="B663" s="15"/>
      <c r="C663" s="15"/>
      <c r="D663" s="15"/>
      <c r="E663" s="15"/>
      <c r="F663" s="15"/>
      <c r="G663" s="15"/>
      <c r="H663" s="15"/>
      <c r="I663" s="15"/>
      <c r="J663" s="15"/>
      <c r="K663" s="15"/>
      <c r="L663" s="15"/>
      <c r="M663" s="15"/>
      <c r="N663" s="15"/>
      <c r="O663" s="15"/>
      <c r="P663" s="15"/>
      <c r="Q663" s="15"/>
      <c r="R663" s="15"/>
      <c r="S663" s="15"/>
      <c r="T663" s="15"/>
      <c r="U663" s="15"/>
      <c r="V663" s="15"/>
    </row>
    <row r="664" spans="1:22">
      <c r="A664" s="15"/>
      <c r="B664" s="15"/>
      <c r="C664" s="15"/>
      <c r="D664" s="15"/>
      <c r="E664" s="15"/>
      <c r="F664" s="15"/>
      <c r="G664" s="15"/>
      <c r="H664" s="15"/>
      <c r="I664" s="15"/>
      <c r="J664" s="15"/>
      <c r="K664" s="15"/>
      <c r="L664" s="15"/>
      <c r="M664" s="15"/>
      <c r="N664" s="15"/>
      <c r="O664" s="15"/>
      <c r="P664" s="15"/>
      <c r="Q664" s="15"/>
      <c r="R664" s="15"/>
      <c r="S664" s="15"/>
      <c r="T664" s="15"/>
      <c r="U664" s="15"/>
      <c r="V664" s="15"/>
    </row>
    <row r="665" spans="1:22">
      <c r="A665" s="15"/>
      <c r="B665" s="15"/>
      <c r="C665" s="15"/>
      <c r="D665" s="15"/>
      <c r="E665" s="15"/>
      <c r="F665" s="15"/>
      <c r="G665" s="15"/>
      <c r="H665" s="15"/>
      <c r="I665" s="15"/>
      <c r="J665" s="15"/>
      <c r="K665" s="15"/>
      <c r="L665" s="15"/>
      <c r="M665" s="15"/>
      <c r="N665" s="15"/>
      <c r="O665" s="15"/>
      <c r="P665" s="15"/>
      <c r="Q665" s="15"/>
      <c r="R665" s="15"/>
      <c r="S665" s="15"/>
      <c r="T665" s="15"/>
      <c r="U665" s="15"/>
      <c r="V665" s="15"/>
    </row>
    <row r="666" spans="1:22">
      <c r="A666" s="15"/>
      <c r="B666" s="15"/>
      <c r="C666" s="15"/>
      <c r="D666" s="15"/>
      <c r="E666" s="15"/>
      <c r="F666" s="15"/>
      <c r="G666" s="15"/>
      <c r="H666" s="15"/>
      <c r="I666" s="15"/>
      <c r="J666" s="15"/>
      <c r="K666" s="15"/>
      <c r="L666" s="15"/>
      <c r="M666" s="15"/>
      <c r="N666" s="15"/>
      <c r="O666" s="15"/>
      <c r="P666" s="15"/>
      <c r="Q666" s="15"/>
      <c r="R666" s="15"/>
      <c r="S666" s="15"/>
      <c r="T666" s="15"/>
      <c r="U666" s="15"/>
      <c r="V666" s="15"/>
    </row>
    <row r="667" spans="1:22">
      <c r="A667" s="15"/>
      <c r="B667" s="15"/>
      <c r="C667" s="15"/>
      <c r="D667" s="15"/>
      <c r="E667" s="15"/>
      <c r="F667" s="15"/>
      <c r="G667" s="15"/>
      <c r="H667" s="15"/>
      <c r="I667" s="15"/>
      <c r="J667" s="15"/>
      <c r="K667" s="15"/>
      <c r="L667" s="15"/>
      <c r="M667" s="15"/>
      <c r="N667" s="15"/>
      <c r="O667" s="15"/>
      <c r="P667" s="15"/>
      <c r="Q667" s="15"/>
      <c r="R667" s="15"/>
      <c r="S667" s="15"/>
      <c r="T667" s="15"/>
      <c r="U667" s="15"/>
      <c r="V667" s="15"/>
    </row>
    <row r="668" spans="1:22">
      <c r="A668" s="15"/>
      <c r="B668" s="15"/>
      <c r="C668" s="15"/>
      <c r="D668" s="15"/>
      <c r="E668" s="15"/>
      <c r="F668" s="15"/>
      <c r="G668" s="15"/>
      <c r="H668" s="15"/>
      <c r="I668" s="15"/>
      <c r="J668" s="15"/>
      <c r="K668" s="15"/>
      <c r="L668" s="15"/>
      <c r="M668" s="15"/>
      <c r="N668" s="15"/>
      <c r="O668" s="15"/>
      <c r="P668" s="15"/>
      <c r="Q668" s="15"/>
      <c r="R668" s="15"/>
      <c r="S668" s="15"/>
      <c r="T668" s="15"/>
      <c r="U668" s="15"/>
      <c r="V668" s="15"/>
    </row>
    <row r="669" spans="1:22">
      <c r="A669" s="15"/>
      <c r="B669" s="15"/>
      <c r="C669" s="15"/>
      <c r="D669" s="15"/>
      <c r="E669" s="15"/>
      <c r="F669" s="15"/>
      <c r="G669" s="15"/>
      <c r="H669" s="15"/>
      <c r="I669" s="15"/>
      <c r="J669" s="15"/>
      <c r="K669" s="15"/>
      <c r="L669" s="15"/>
      <c r="M669" s="15"/>
      <c r="N669" s="15"/>
      <c r="O669" s="15"/>
      <c r="P669" s="15"/>
      <c r="Q669" s="15"/>
      <c r="R669" s="15"/>
      <c r="S669" s="15"/>
      <c r="T669" s="15"/>
      <c r="U669" s="15"/>
      <c r="V669" s="15"/>
    </row>
    <row r="670" spans="1:22">
      <c r="A670" s="15"/>
      <c r="B670" s="15"/>
      <c r="C670" s="15"/>
      <c r="D670" s="15"/>
      <c r="E670" s="15"/>
      <c r="F670" s="15"/>
      <c r="G670" s="15"/>
      <c r="H670" s="15"/>
      <c r="I670" s="15"/>
      <c r="J670" s="15"/>
      <c r="K670" s="15"/>
      <c r="L670" s="15"/>
      <c r="M670" s="15"/>
      <c r="N670" s="15"/>
      <c r="O670" s="15"/>
      <c r="P670" s="15"/>
      <c r="Q670" s="15"/>
      <c r="R670" s="15"/>
      <c r="S670" s="15"/>
      <c r="T670" s="15"/>
      <c r="U670" s="15"/>
      <c r="V670" s="15"/>
    </row>
    <row r="671" spans="1:22">
      <c r="A671" s="15"/>
      <c r="B671" s="15"/>
      <c r="C671" s="15"/>
      <c r="D671" s="15"/>
      <c r="E671" s="15"/>
      <c r="F671" s="15"/>
      <c r="G671" s="15"/>
      <c r="H671" s="15"/>
      <c r="I671" s="15"/>
      <c r="J671" s="15"/>
      <c r="K671" s="15"/>
      <c r="L671" s="15"/>
      <c r="M671" s="15"/>
      <c r="N671" s="15"/>
      <c r="O671" s="15"/>
      <c r="P671" s="15"/>
      <c r="Q671" s="15"/>
      <c r="R671" s="15"/>
      <c r="S671" s="15"/>
      <c r="T671" s="15"/>
      <c r="U671" s="15"/>
      <c r="V671" s="15"/>
    </row>
    <row r="672" spans="1:22">
      <c r="A672" s="15"/>
      <c r="B672" s="15"/>
      <c r="C672" s="15"/>
      <c r="D672" s="15"/>
      <c r="E672" s="15"/>
      <c r="F672" s="15"/>
      <c r="G672" s="15"/>
      <c r="H672" s="15"/>
      <c r="I672" s="15"/>
      <c r="J672" s="15"/>
      <c r="K672" s="15"/>
      <c r="L672" s="15"/>
      <c r="M672" s="15"/>
      <c r="N672" s="15"/>
      <c r="O672" s="15"/>
      <c r="P672" s="15"/>
      <c r="Q672" s="15"/>
      <c r="R672" s="15"/>
      <c r="S672" s="15"/>
      <c r="T672" s="15"/>
      <c r="U672" s="15"/>
      <c r="V672" s="15"/>
    </row>
    <row r="673" spans="1:22">
      <c r="A673" s="15"/>
      <c r="B673" s="15"/>
      <c r="C673" s="15"/>
      <c r="D673" s="15"/>
      <c r="E673" s="15"/>
      <c r="F673" s="15"/>
      <c r="G673" s="15"/>
      <c r="H673" s="15"/>
      <c r="I673" s="15"/>
      <c r="J673" s="15"/>
      <c r="K673" s="15"/>
      <c r="L673" s="15"/>
      <c r="M673" s="15"/>
      <c r="N673" s="15"/>
      <c r="O673" s="15"/>
      <c r="P673" s="15"/>
      <c r="Q673" s="15"/>
      <c r="R673" s="15"/>
      <c r="S673" s="15"/>
      <c r="T673" s="15"/>
      <c r="U673" s="15"/>
      <c r="V673" s="15"/>
    </row>
    <row r="674" spans="1:22">
      <c r="A674" s="15"/>
      <c r="B674" s="15"/>
      <c r="C674" s="15"/>
      <c r="D674" s="15"/>
      <c r="E674" s="15"/>
      <c r="F674" s="15"/>
      <c r="G674" s="15"/>
      <c r="H674" s="15"/>
      <c r="I674" s="15"/>
      <c r="J674" s="15"/>
      <c r="K674" s="15"/>
      <c r="L674" s="15"/>
      <c r="M674" s="15"/>
      <c r="N674" s="15"/>
      <c r="O674" s="15"/>
      <c r="P674" s="15"/>
      <c r="Q674" s="15"/>
      <c r="R674" s="15"/>
      <c r="S674" s="15"/>
      <c r="T674" s="15"/>
      <c r="U674" s="15"/>
      <c r="V674" s="15"/>
    </row>
    <row r="675" spans="1:22">
      <c r="A675" s="15"/>
      <c r="B675" s="15"/>
      <c r="C675" s="15"/>
      <c r="D675" s="15"/>
      <c r="E675" s="15"/>
      <c r="F675" s="15"/>
      <c r="G675" s="15"/>
      <c r="H675" s="15"/>
      <c r="I675" s="15"/>
      <c r="J675" s="15"/>
      <c r="K675" s="15"/>
      <c r="L675" s="15"/>
      <c r="M675" s="15"/>
      <c r="N675" s="15"/>
      <c r="O675" s="15"/>
      <c r="P675" s="15"/>
      <c r="Q675" s="15"/>
      <c r="R675" s="15"/>
      <c r="S675" s="15"/>
      <c r="T675" s="15"/>
      <c r="U675" s="15"/>
      <c r="V675" s="15"/>
    </row>
    <row r="676" spans="1:22">
      <c r="A676" s="15"/>
      <c r="B676" s="15"/>
      <c r="C676" s="15"/>
      <c r="D676" s="15"/>
      <c r="E676" s="15"/>
      <c r="F676" s="15"/>
      <c r="G676" s="15"/>
      <c r="H676" s="15"/>
      <c r="I676" s="15"/>
      <c r="J676" s="15"/>
      <c r="K676" s="15"/>
      <c r="L676" s="15"/>
      <c r="M676" s="15"/>
      <c r="N676" s="15"/>
      <c r="O676" s="15"/>
      <c r="P676" s="15"/>
      <c r="Q676" s="15"/>
      <c r="R676" s="15"/>
      <c r="S676" s="15"/>
      <c r="T676" s="15"/>
      <c r="U676" s="15"/>
      <c r="V676" s="15"/>
    </row>
    <row r="677" spans="1:22">
      <c r="A677" s="15"/>
      <c r="B677" s="15"/>
      <c r="C677" s="15"/>
      <c r="D677" s="15"/>
      <c r="E677" s="15"/>
      <c r="F677" s="15"/>
      <c r="G677" s="15"/>
      <c r="H677" s="15"/>
      <c r="I677" s="15"/>
      <c r="J677" s="15"/>
      <c r="K677" s="15"/>
      <c r="L677" s="15"/>
      <c r="M677" s="15"/>
      <c r="N677" s="15"/>
      <c r="O677" s="15"/>
      <c r="P677" s="15"/>
      <c r="Q677" s="15"/>
      <c r="R677" s="15"/>
      <c r="S677" s="15"/>
      <c r="T677" s="15"/>
      <c r="U677" s="15"/>
      <c r="V677" s="15"/>
    </row>
    <row r="678" spans="1:22">
      <c r="A678" s="15"/>
      <c r="B678" s="15"/>
      <c r="C678" s="15"/>
      <c r="D678" s="15"/>
      <c r="E678" s="15"/>
      <c r="F678" s="15"/>
      <c r="G678" s="15"/>
      <c r="H678" s="15"/>
      <c r="I678" s="15"/>
      <c r="J678" s="15"/>
      <c r="K678" s="15"/>
      <c r="L678" s="15"/>
      <c r="M678" s="15"/>
      <c r="N678" s="15"/>
      <c r="O678" s="15"/>
      <c r="P678" s="15"/>
      <c r="Q678" s="15"/>
      <c r="R678" s="15"/>
      <c r="S678" s="15"/>
      <c r="T678" s="15"/>
      <c r="U678" s="15"/>
      <c r="V678" s="15"/>
    </row>
    <row r="679" spans="1:22">
      <c r="A679" s="15"/>
      <c r="B679" s="15"/>
      <c r="C679" s="15"/>
      <c r="D679" s="15"/>
      <c r="E679" s="15"/>
      <c r="F679" s="15"/>
      <c r="G679" s="15"/>
      <c r="H679" s="15"/>
      <c r="I679" s="15"/>
      <c r="J679" s="15"/>
      <c r="K679" s="15"/>
      <c r="L679" s="15"/>
      <c r="M679" s="15"/>
      <c r="N679" s="15"/>
      <c r="O679" s="15"/>
      <c r="P679" s="15"/>
      <c r="Q679" s="15"/>
      <c r="R679" s="15"/>
      <c r="S679" s="15"/>
      <c r="T679" s="15"/>
      <c r="U679" s="15"/>
      <c r="V679" s="15"/>
    </row>
    <row r="680" spans="1:22">
      <c r="A680" s="15"/>
      <c r="B680" s="15"/>
      <c r="C680" s="15"/>
      <c r="D680" s="15"/>
      <c r="E680" s="15"/>
      <c r="F680" s="15"/>
      <c r="G680" s="15"/>
      <c r="H680" s="15"/>
      <c r="I680" s="15"/>
      <c r="J680" s="15"/>
      <c r="K680" s="15"/>
      <c r="L680" s="15"/>
      <c r="M680" s="15"/>
      <c r="N680" s="15"/>
      <c r="O680" s="15"/>
      <c r="P680" s="15"/>
      <c r="Q680" s="15"/>
      <c r="R680" s="15"/>
      <c r="S680" s="15"/>
      <c r="T680" s="15"/>
      <c r="U680" s="15"/>
      <c r="V680" s="15"/>
    </row>
    <row r="681" spans="1:22">
      <c r="A681" s="15"/>
      <c r="B681" s="15"/>
      <c r="C681" s="15"/>
      <c r="D681" s="15"/>
      <c r="E681" s="15"/>
      <c r="F681" s="15"/>
      <c r="G681" s="15"/>
      <c r="H681" s="15"/>
      <c r="I681" s="15"/>
      <c r="J681" s="15"/>
      <c r="K681" s="15"/>
      <c r="L681" s="15"/>
      <c r="M681" s="15"/>
      <c r="N681" s="15"/>
      <c r="O681" s="15"/>
      <c r="P681" s="15"/>
      <c r="Q681" s="15"/>
      <c r="R681" s="15"/>
      <c r="S681" s="15"/>
      <c r="T681" s="15"/>
      <c r="U681" s="15"/>
      <c r="V681" s="15"/>
    </row>
    <row r="682" spans="1:22">
      <c r="A682" s="15"/>
      <c r="B682" s="15"/>
      <c r="C682" s="15"/>
      <c r="D682" s="15"/>
      <c r="E682" s="15"/>
      <c r="F682" s="15"/>
      <c r="G682" s="15"/>
      <c r="H682" s="15"/>
      <c r="I682" s="15"/>
      <c r="J682" s="15"/>
      <c r="K682" s="15"/>
      <c r="L682" s="15"/>
      <c r="M682" s="15"/>
      <c r="N682" s="15"/>
      <c r="O682" s="15"/>
      <c r="P682" s="15"/>
      <c r="Q682" s="15"/>
      <c r="R682" s="15"/>
      <c r="S682" s="15"/>
      <c r="T682" s="15"/>
      <c r="U682" s="15"/>
      <c r="V682" s="15"/>
    </row>
    <row r="683" spans="1:22">
      <c r="A683" s="15"/>
      <c r="B683" s="15"/>
      <c r="C683" s="15"/>
      <c r="D683" s="15"/>
      <c r="E683" s="15"/>
      <c r="F683" s="15"/>
      <c r="G683" s="15"/>
      <c r="H683" s="15"/>
      <c r="I683" s="15"/>
      <c r="J683" s="15"/>
      <c r="K683" s="15"/>
      <c r="L683" s="15"/>
      <c r="M683" s="15"/>
      <c r="N683" s="15"/>
      <c r="O683" s="15"/>
      <c r="P683" s="15"/>
      <c r="Q683" s="15"/>
      <c r="R683" s="15"/>
      <c r="S683" s="15"/>
      <c r="T683" s="15"/>
      <c r="U683" s="15"/>
      <c r="V683" s="15"/>
    </row>
    <row r="684" spans="1:22">
      <c r="A684" s="15"/>
      <c r="B684" s="15"/>
      <c r="C684" s="15"/>
      <c r="D684" s="15"/>
      <c r="E684" s="15"/>
      <c r="F684" s="15"/>
      <c r="G684" s="15"/>
      <c r="H684" s="15"/>
      <c r="I684" s="15"/>
      <c r="J684" s="15"/>
      <c r="K684" s="15"/>
      <c r="L684" s="15"/>
      <c r="M684" s="15"/>
      <c r="N684" s="15"/>
      <c r="O684" s="15"/>
      <c r="P684" s="15"/>
      <c r="Q684" s="15"/>
      <c r="R684" s="15"/>
      <c r="S684" s="15"/>
      <c r="T684" s="15"/>
      <c r="U684" s="15"/>
      <c r="V684" s="15"/>
    </row>
    <row r="685" spans="1:22">
      <c r="A685" s="15"/>
      <c r="B685" s="15"/>
      <c r="C685" s="15"/>
      <c r="D685" s="15"/>
      <c r="E685" s="15"/>
      <c r="F685" s="15"/>
      <c r="G685" s="15"/>
      <c r="H685" s="15"/>
      <c r="I685" s="15"/>
      <c r="J685" s="15"/>
      <c r="K685" s="15"/>
      <c r="L685" s="15"/>
      <c r="M685" s="15"/>
      <c r="N685" s="15"/>
      <c r="O685" s="15"/>
      <c r="P685" s="15"/>
      <c r="Q685" s="15"/>
      <c r="R685" s="15"/>
      <c r="S685" s="15"/>
      <c r="T685" s="15"/>
      <c r="U685" s="15"/>
      <c r="V685" s="15"/>
    </row>
    <row r="686" spans="1:22">
      <c r="A686" s="15"/>
      <c r="B686" s="15"/>
      <c r="C686" s="15"/>
      <c r="D686" s="15"/>
      <c r="E686" s="15"/>
      <c r="F686" s="15"/>
      <c r="G686" s="15"/>
      <c r="H686" s="15"/>
      <c r="I686" s="15"/>
      <c r="J686" s="15"/>
      <c r="K686" s="15"/>
      <c r="L686" s="15"/>
      <c r="M686" s="15"/>
      <c r="N686" s="15"/>
      <c r="O686" s="15"/>
      <c r="P686" s="15"/>
      <c r="Q686" s="15"/>
      <c r="R686" s="15"/>
      <c r="S686" s="15"/>
      <c r="T686" s="15"/>
      <c r="U686" s="15"/>
      <c r="V686" s="15"/>
    </row>
    <row r="687" spans="1:22">
      <c r="A687" s="15"/>
      <c r="B687" s="15"/>
      <c r="C687" s="15"/>
      <c r="D687" s="15"/>
      <c r="E687" s="15"/>
      <c r="F687" s="15"/>
      <c r="G687" s="15"/>
      <c r="H687" s="15"/>
      <c r="I687" s="15"/>
      <c r="J687" s="15"/>
      <c r="K687" s="15"/>
      <c r="L687" s="15"/>
      <c r="M687" s="15"/>
      <c r="N687" s="15"/>
      <c r="O687" s="15"/>
      <c r="P687" s="15"/>
      <c r="Q687" s="15"/>
      <c r="R687" s="15"/>
      <c r="S687" s="15"/>
      <c r="T687" s="15"/>
      <c r="U687" s="15"/>
      <c r="V687" s="15"/>
    </row>
    <row r="688" spans="1:22">
      <c r="A688" s="15"/>
      <c r="B688" s="15"/>
      <c r="C688" s="15"/>
      <c r="D688" s="15"/>
      <c r="E688" s="15"/>
      <c r="F688" s="15"/>
      <c r="G688" s="15"/>
      <c r="H688" s="15"/>
      <c r="I688" s="15"/>
      <c r="J688" s="15"/>
      <c r="K688" s="15"/>
      <c r="L688" s="15"/>
      <c r="M688" s="15"/>
      <c r="N688" s="15"/>
      <c r="O688" s="15"/>
      <c r="P688" s="15"/>
      <c r="Q688" s="15"/>
      <c r="R688" s="15"/>
      <c r="S688" s="15"/>
      <c r="T688" s="15"/>
      <c r="U688" s="15"/>
      <c r="V688" s="15"/>
    </row>
    <row r="689" spans="1:22">
      <c r="A689" s="15"/>
      <c r="B689" s="15"/>
      <c r="C689" s="15"/>
      <c r="D689" s="15"/>
      <c r="E689" s="15"/>
      <c r="F689" s="15"/>
      <c r="G689" s="15"/>
      <c r="H689" s="15"/>
      <c r="I689" s="15"/>
      <c r="J689" s="15"/>
      <c r="K689" s="15"/>
      <c r="L689" s="15"/>
      <c r="M689" s="15"/>
      <c r="N689" s="15"/>
      <c r="O689" s="15"/>
      <c r="P689" s="15"/>
      <c r="Q689" s="15"/>
      <c r="R689" s="15"/>
      <c r="S689" s="15"/>
      <c r="T689" s="15"/>
      <c r="U689" s="15"/>
      <c r="V689" s="15"/>
    </row>
    <row r="690" spans="1:22">
      <c r="A690" s="15"/>
      <c r="B690" s="15"/>
      <c r="C690" s="15"/>
      <c r="D690" s="15"/>
      <c r="E690" s="15"/>
      <c r="F690" s="15"/>
      <c r="G690" s="15"/>
      <c r="H690" s="15"/>
      <c r="I690" s="15"/>
      <c r="J690" s="15"/>
      <c r="K690" s="15"/>
      <c r="L690" s="15"/>
      <c r="M690" s="15"/>
      <c r="N690" s="15"/>
      <c r="O690" s="15"/>
      <c r="P690" s="15"/>
      <c r="Q690" s="15"/>
      <c r="R690" s="15"/>
      <c r="S690" s="15"/>
      <c r="T690" s="15"/>
      <c r="U690" s="15"/>
      <c r="V690" s="15"/>
    </row>
    <row r="691" spans="1:22">
      <c r="A691" s="15"/>
      <c r="B691" s="15"/>
      <c r="C691" s="15"/>
      <c r="D691" s="15"/>
      <c r="E691" s="15"/>
      <c r="F691" s="15"/>
      <c r="G691" s="15"/>
      <c r="H691" s="15"/>
      <c r="I691" s="15"/>
      <c r="J691" s="15"/>
      <c r="K691" s="15"/>
      <c r="L691" s="15"/>
      <c r="M691" s="15"/>
      <c r="N691" s="15"/>
      <c r="O691" s="15"/>
      <c r="P691" s="15"/>
      <c r="Q691" s="15"/>
      <c r="R691" s="15"/>
      <c r="S691" s="15"/>
      <c r="T691" s="15"/>
      <c r="U691" s="15"/>
      <c r="V691" s="15"/>
    </row>
    <row r="692" spans="1:22">
      <c r="A692" s="15"/>
      <c r="B692" s="15"/>
      <c r="C692" s="15"/>
      <c r="D692" s="15"/>
      <c r="E692" s="15"/>
      <c r="F692" s="15"/>
      <c r="G692" s="15"/>
      <c r="H692" s="15"/>
      <c r="I692" s="15"/>
      <c r="J692" s="15"/>
      <c r="K692" s="15"/>
      <c r="L692" s="15"/>
      <c r="M692" s="15"/>
      <c r="N692" s="15"/>
      <c r="O692" s="15"/>
      <c r="P692" s="15"/>
      <c r="Q692" s="15"/>
      <c r="R692" s="15"/>
      <c r="S692" s="15"/>
      <c r="T692" s="15"/>
      <c r="U692" s="15"/>
      <c r="V692" s="15"/>
    </row>
    <row r="693" spans="1:22">
      <c r="A693" s="15"/>
      <c r="B693" s="15"/>
      <c r="C693" s="15"/>
      <c r="D693" s="15"/>
      <c r="E693" s="15"/>
      <c r="F693" s="15"/>
      <c r="G693" s="15"/>
      <c r="H693" s="15"/>
      <c r="I693" s="15"/>
      <c r="J693" s="15"/>
      <c r="K693" s="15"/>
      <c r="L693" s="15"/>
      <c r="M693" s="15"/>
      <c r="N693" s="15"/>
      <c r="O693" s="15"/>
      <c r="P693" s="15"/>
      <c r="Q693" s="15"/>
      <c r="R693" s="15"/>
      <c r="S693" s="15"/>
      <c r="T693" s="15"/>
      <c r="U693" s="15"/>
      <c r="V693" s="15"/>
    </row>
    <row r="694" spans="1:22">
      <c r="A694" s="15"/>
      <c r="B694" s="15"/>
      <c r="C694" s="15"/>
      <c r="D694" s="15"/>
      <c r="E694" s="15"/>
      <c r="F694" s="15"/>
      <c r="G694" s="15"/>
      <c r="H694" s="15"/>
      <c r="I694" s="15"/>
      <c r="J694" s="15"/>
      <c r="K694" s="15"/>
      <c r="L694" s="15"/>
      <c r="M694" s="15"/>
      <c r="N694" s="15"/>
      <c r="O694" s="15"/>
      <c r="P694" s="15"/>
      <c r="Q694" s="15"/>
      <c r="R694" s="15"/>
      <c r="S694" s="15"/>
      <c r="T694" s="15"/>
      <c r="U694" s="15"/>
      <c r="V694" s="15"/>
    </row>
    <row r="695" spans="1:22">
      <c r="A695" s="15"/>
      <c r="B695" s="15"/>
      <c r="C695" s="15"/>
      <c r="D695" s="15"/>
      <c r="E695" s="15"/>
      <c r="F695" s="15"/>
      <c r="G695" s="15"/>
      <c r="H695" s="15"/>
      <c r="I695" s="15"/>
      <c r="J695" s="15"/>
      <c r="K695" s="15"/>
      <c r="L695" s="15"/>
      <c r="M695" s="15"/>
      <c r="N695" s="15"/>
      <c r="O695" s="15"/>
      <c r="P695" s="15"/>
      <c r="Q695" s="15"/>
      <c r="R695" s="15"/>
      <c r="S695" s="15"/>
      <c r="T695" s="15"/>
      <c r="U695" s="15"/>
      <c r="V695" s="15"/>
    </row>
    <row r="696" spans="1:22">
      <c r="A696" s="15"/>
      <c r="B696" s="15"/>
      <c r="C696" s="15"/>
      <c r="D696" s="15"/>
      <c r="E696" s="15"/>
      <c r="F696" s="15"/>
      <c r="G696" s="15"/>
      <c r="H696" s="15"/>
      <c r="I696" s="15"/>
      <c r="J696" s="15"/>
      <c r="K696" s="15"/>
      <c r="L696" s="15"/>
      <c r="M696" s="15"/>
      <c r="N696" s="15"/>
      <c r="O696" s="15"/>
      <c r="P696" s="15"/>
      <c r="Q696" s="15"/>
      <c r="R696" s="15"/>
      <c r="S696" s="15"/>
      <c r="T696" s="15"/>
      <c r="U696" s="15"/>
      <c r="V696" s="15"/>
    </row>
    <row r="697" spans="1:22">
      <c r="A697" s="15"/>
      <c r="B697" s="15"/>
      <c r="C697" s="15"/>
      <c r="D697" s="15"/>
      <c r="E697" s="15"/>
      <c r="F697" s="15"/>
      <c r="G697" s="15"/>
      <c r="H697" s="15"/>
      <c r="I697" s="15"/>
      <c r="J697" s="15"/>
      <c r="K697" s="15"/>
      <c r="L697" s="15"/>
      <c r="M697" s="15"/>
      <c r="N697" s="15"/>
      <c r="O697" s="15"/>
      <c r="P697" s="15"/>
      <c r="Q697" s="15"/>
      <c r="R697" s="15"/>
      <c r="S697" s="15"/>
      <c r="T697" s="15"/>
      <c r="U697" s="15"/>
      <c r="V697" s="15"/>
    </row>
    <row r="698" spans="1:22">
      <c r="A698" s="15"/>
      <c r="B698" s="15"/>
      <c r="C698" s="15"/>
      <c r="D698" s="15"/>
      <c r="E698" s="15"/>
      <c r="F698" s="15"/>
      <c r="G698" s="15"/>
      <c r="H698" s="15"/>
      <c r="I698" s="15"/>
      <c r="J698" s="15"/>
      <c r="K698" s="15"/>
      <c r="L698" s="15"/>
      <c r="M698" s="15"/>
      <c r="N698" s="15"/>
      <c r="O698" s="15"/>
      <c r="P698" s="15"/>
      <c r="Q698" s="15"/>
      <c r="R698" s="15"/>
      <c r="S698" s="15"/>
      <c r="T698" s="15"/>
      <c r="U698" s="15"/>
      <c r="V698" s="15"/>
    </row>
    <row r="699" spans="1:22">
      <c r="A699" s="15"/>
      <c r="B699" s="15"/>
      <c r="C699" s="15"/>
      <c r="D699" s="15"/>
      <c r="E699" s="15"/>
      <c r="F699" s="15"/>
      <c r="G699" s="15"/>
      <c r="H699" s="15"/>
      <c r="I699" s="15"/>
      <c r="J699" s="15"/>
      <c r="K699" s="15"/>
      <c r="L699" s="15"/>
      <c r="M699" s="15"/>
      <c r="N699" s="15"/>
      <c r="O699" s="15"/>
      <c r="P699" s="15"/>
      <c r="Q699" s="15"/>
      <c r="R699" s="15"/>
      <c r="S699" s="15"/>
      <c r="T699" s="15"/>
      <c r="U699" s="15"/>
      <c r="V699" s="15"/>
    </row>
    <row r="700" spans="1:22">
      <c r="A700" s="15"/>
      <c r="B700" s="15"/>
      <c r="C700" s="15"/>
      <c r="D700" s="15"/>
      <c r="E700" s="15"/>
      <c r="F700" s="15"/>
      <c r="G700" s="15"/>
      <c r="H700" s="15"/>
      <c r="I700" s="15"/>
      <c r="J700" s="15"/>
      <c r="K700" s="15"/>
      <c r="L700" s="15"/>
      <c r="M700" s="15"/>
      <c r="N700" s="15"/>
      <c r="O700" s="15"/>
      <c r="P700" s="15"/>
      <c r="Q700" s="15"/>
      <c r="R700" s="15"/>
      <c r="S700" s="15"/>
      <c r="T700" s="15"/>
      <c r="U700" s="15"/>
      <c r="V700" s="15"/>
    </row>
    <row r="701" spans="1:22">
      <c r="A701" s="15"/>
      <c r="B701" s="15"/>
      <c r="C701" s="15"/>
      <c r="D701" s="15"/>
      <c r="E701" s="15"/>
      <c r="F701" s="15"/>
      <c r="G701" s="15"/>
      <c r="H701" s="15"/>
      <c r="I701" s="15"/>
      <c r="J701" s="15"/>
      <c r="K701" s="15"/>
      <c r="L701" s="15"/>
      <c r="M701" s="15"/>
      <c r="N701" s="15"/>
      <c r="O701" s="15"/>
      <c r="P701" s="15"/>
      <c r="Q701" s="15"/>
      <c r="R701" s="15"/>
      <c r="S701" s="15"/>
      <c r="T701" s="15"/>
      <c r="U701" s="15"/>
      <c r="V701" s="15"/>
    </row>
    <row r="702" spans="1:22">
      <c r="A702" s="15"/>
      <c r="B702" s="15"/>
      <c r="C702" s="15"/>
      <c r="D702" s="15"/>
      <c r="E702" s="15"/>
      <c r="F702" s="15"/>
      <c r="G702" s="15"/>
      <c r="H702" s="15"/>
      <c r="I702" s="15"/>
      <c r="J702" s="15"/>
      <c r="K702" s="15"/>
      <c r="L702" s="15"/>
      <c r="M702" s="15"/>
      <c r="N702" s="15"/>
      <c r="O702" s="15"/>
      <c r="P702" s="15"/>
      <c r="Q702" s="15"/>
      <c r="R702" s="15"/>
      <c r="S702" s="15"/>
      <c r="T702" s="15"/>
      <c r="U702" s="15"/>
      <c r="V702" s="15"/>
    </row>
    <row r="703" spans="1:22">
      <c r="A703" s="15"/>
      <c r="B703" s="15"/>
      <c r="C703" s="15"/>
      <c r="D703" s="15"/>
      <c r="E703" s="15"/>
      <c r="F703" s="15"/>
      <c r="G703" s="15"/>
      <c r="H703" s="15"/>
      <c r="I703" s="15"/>
      <c r="J703" s="15"/>
      <c r="K703" s="15"/>
      <c r="L703" s="15"/>
      <c r="M703" s="15"/>
      <c r="N703" s="15"/>
      <c r="O703" s="15"/>
      <c r="P703" s="15"/>
      <c r="Q703" s="15"/>
      <c r="R703" s="15"/>
      <c r="S703" s="15"/>
      <c r="T703" s="15"/>
      <c r="U703" s="15"/>
      <c r="V703" s="15"/>
    </row>
    <row r="704" spans="1:22">
      <c r="A704" s="15"/>
      <c r="B704" s="15"/>
      <c r="C704" s="15"/>
      <c r="D704" s="15"/>
      <c r="E704" s="15"/>
      <c r="F704" s="15"/>
      <c r="G704" s="15"/>
      <c r="H704" s="15"/>
      <c r="I704" s="15"/>
      <c r="J704" s="15"/>
      <c r="K704" s="15"/>
      <c r="L704" s="15"/>
      <c r="M704" s="15"/>
      <c r="N704" s="15"/>
      <c r="O704" s="15"/>
      <c r="P704" s="15"/>
      <c r="Q704" s="15"/>
      <c r="R704" s="15"/>
      <c r="S704" s="15"/>
      <c r="T704" s="15"/>
      <c r="U704" s="15"/>
      <c r="V704" s="15"/>
    </row>
    <row r="705" spans="1:22">
      <c r="A705" s="15"/>
      <c r="B705" s="15"/>
      <c r="C705" s="15"/>
      <c r="D705" s="15"/>
      <c r="E705" s="15"/>
      <c r="F705" s="15"/>
      <c r="G705" s="15"/>
      <c r="H705" s="15"/>
      <c r="I705" s="15"/>
      <c r="J705" s="15"/>
      <c r="K705" s="15"/>
      <c r="L705" s="15"/>
      <c r="M705" s="15"/>
      <c r="N705" s="15"/>
      <c r="O705" s="15"/>
      <c r="P705" s="15"/>
      <c r="Q705" s="15"/>
      <c r="R705" s="15"/>
      <c r="S705" s="15"/>
      <c r="T705" s="15"/>
      <c r="U705" s="15"/>
      <c r="V705" s="15"/>
    </row>
    <row r="706" spans="1:22">
      <c r="A706" s="15"/>
      <c r="B706" s="15"/>
      <c r="C706" s="15"/>
      <c r="D706" s="15"/>
      <c r="E706" s="15"/>
      <c r="F706" s="15"/>
      <c r="G706" s="15"/>
      <c r="H706" s="15"/>
      <c r="I706" s="15"/>
      <c r="J706" s="15"/>
      <c r="K706" s="15"/>
      <c r="L706" s="15"/>
      <c r="M706" s="15"/>
      <c r="N706" s="15"/>
      <c r="O706" s="15"/>
      <c r="P706" s="15"/>
      <c r="Q706" s="15"/>
      <c r="R706" s="15"/>
      <c r="S706" s="15"/>
      <c r="T706" s="15"/>
      <c r="U706" s="15"/>
      <c r="V706" s="15"/>
    </row>
    <row r="707" spans="1:22">
      <c r="A707" s="15"/>
      <c r="B707" s="15"/>
      <c r="C707" s="15"/>
      <c r="D707" s="15"/>
      <c r="E707" s="15"/>
      <c r="F707" s="15"/>
      <c r="G707" s="15"/>
      <c r="H707" s="15"/>
      <c r="I707" s="15"/>
      <c r="J707" s="15"/>
      <c r="K707" s="15"/>
      <c r="L707" s="15"/>
      <c r="M707" s="15"/>
      <c r="N707" s="15"/>
      <c r="O707" s="15"/>
      <c r="P707" s="15"/>
      <c r="Q707" s="15"/>
      <c r="R707" s="15"/>
      <c r="S707" s="15"/>
      <c r="T707" s="15"/>
      <c r="U707" s="15"/>
      <c r="V707" s="15"/>
    </row>
    <row r="708" spans="1:22">
      <c r="A708" s="15"/>
      <c r="B708" s="15"/>
      <c r="C708" s="15"/>
      <c r="D708" s="15"/>
      <c r="E708" s="15"/>
      <c r="F708" s="15"/>
      <c r="G708" s="15"/>
      <c r="H708" s="15"/>
      <c r="I708" s="15"/>
      <c r="J708" s="15"/>
      <c r="K708" s="15"/>
      <c r="L708" s="15"/>
      <c r="M708" s="15"/>
      <c r="N708" s="15"/>
      <c r="O708" s="15"/>
      <c r="P708" s="15"/>
      <c r="Q708" s="15"/>
      <c r="R708" s="15"/>
      <c r="S708" s="15"/>
      <c r="T708" s="15"/>
      <c r="U708" s="15"/>
      <c r="V708" s="15"/>
    </row>
    <row r="709" spans="1:22">
      <c r="A709" s="15"/>
      <c r="B709" s="15"/>
      <c r="C709" s="15"/>
      <c r="D709" s="15"/>
      <c r="E709" s="15"/>
      <c r="F709" s="15"/>
      <c r="G709" s="15"/>
      <c r="H709" s="15"/>
      <c r="I709" s="15"/>
      <c r="J709" s="15"/>
      <c r="K709" s="15"/>
      <c r="L709" s="15"/>
      <c r="M709" s="15"/>
      <c r="N709" s="15"/>
      <c r="O709" s="15"/>
      <c r="P709" s="15"/>
      <c r="Q709" s="15"/>
      <c r="R709" s="15"/>
      <c r="S709" s="15"/>
      <c r="T709" s="15"/>
      <c r="U709" s="15"/>
      <c r="V709" s="15"/>
    </row>
    <row r="710" spans="1:22">
      <c r="A710" s="15"/>
      <c r="B710" s="15"/>
      <c r="C710" s="15"/>
      <c r="D710" s="15"/>
      <c r="E710" s="15"/>
      <c r="F710" s="15"/>
      <c r="G710" s="15"/>
      <c r="H710" s="15"/>
      <c r="I710" s="15"/>
      <c r="J710" s="15"/>
      <c r="K710" s="15"/>
      <c r="L710" s="15"/>
      <c r="M710" s="15"/>
      <c r="N710" s="15"/>
      <c r="O710" s="15"/>
      <c r="P710" s="15"/>
      <c r="Q710" s="15"/>
      <c r="R710" s="15"/>
      <c r="S710" s="15"/>
      <c r="T710" s="15"/>
      <c r="U710" s="15"/>
      <c r="V710" s="15"/>
    </row>
    <row r="711" spans="1:22">
      <c r="A711" s="15"/>
      <c r="B711" s="15"/>
      <c r="C711" s="15"/>
      <c r="D711" s="15"/>
      <c r="E711" s="15"/>
      <c r="F711" s="15"/>
      <c r="G711" s="15"/>
      <c r="H711" s="15"/>
      <c r="I711" s="15"/>
      <c r="J711" s="15"/>
      <c r="K711" s="15"/>
      <c r="L711" s="15"/>
      <c r="M711" s="15"/>
      <c r="N711" s="15"/>
      <c r="O711" s="15"/>
      <c r="P711" s="15"/>
      <c r="Q711" s="15"/>
      <c r="R711" s="15"/>
      <c r="S711" s="15"/>
      <c r="T711" s="15"/>
      <c r="U711" s="15"/>
      <c r="V711" s="15"/>
    </row>
    <row r="712" spans="1:22">
      <c r="A712" s="15"/>
      <c r="B712" s="15"/>
      <c r="C712" s="15"/>
      <c r="D712" s="15"/>
      <c r="E712" s="15"/>
      <c r="F712" s="15"/>
      <c r="G712" s="15"/>
      <c r="H712" s="15"/>
      <c r="I712" s="15"/>
      <c r="J712" s="15"/>
      <c r="K712" s="15"/>
      <c r="L712" s="15"/>
      <c r="M712" s="15"/>
      <c r="N712" s="15"/>
      <c r="O712" s="15"/>
      <c r="P712" s="15"/>
      <c r="Q712" s="15"/>
      <c r="R712" s="15"/>
      <c r="S712" s="15"/>
      <c r="T712" s="15"/>
      <c r="U712" s="15"/>
      <c r="V712" s="15"/>
    </row>
    <row r="713" spans="1:22">
      <c r="A713" s="15"/>
      <c r="B713" s="15"/>
      <c r="C713" s="15"/>
      <c r="D713" s="15"/>
      <c r="E713" s="15"/>
      <c r="F713" s="15"/>
      <c r="G713" s="15"/>
      <c r="H713" s="15"/>
      <c r="I713" s="15"/>
      <c r="J713" s="15"/>
      <c r="K713" s="15"/>
      <c r="L713" s="15"/>
      <c r="M713" s="15"/>
      <c r="N713" s="15"/>
      <c r="O713" s="15"/>
      <c r="P713" s="15"/>
      <c r="Q713" s="15"/>
      <c r="R713" s="15"/>
      <c r="S713" s="15"/>
      <c r="T713" s="15"/>
      <c r="U713" s="15"/>
      <c r="V713" s="15"/>
    </row>
    <row r="714" spans="1:22">
      <c r="A714" s="15"/>
      <c r="B714" s="15"/>
      <c r="C714" s="15"/>
      <c r="D714" s="15"/>
      <c r="E714" s="15"/>
      <c r="F714" s="15"/>
      <c r="G714" s="15"/>
      <c r="H714" s="15"/>
      <c r="I714" s="15"/>
      <c r="J714" s="15"/>
      <c r="K714" s="15"/>
      <c r="L714" s="15"/>
      <c r="M714" s="15"/>
      <c r="N714" s="15"/>
      <c r="O714" s="15"/>
      <c r="P714" s="15"/>
      <c r="Q714" s="15"/>
      <c r="R714" s="15"/>
      <c r="S714" s="15"/>
      <c r="T714" s="15"/>
      <c r="U714" s="15"/>
      <c r="V714" s="15"/>
    </row>
    <row r="715" spans="1:22">
      <c r="A715" s="15"/>
      <c r="B715" s="15"/>
      <c r="C715" s="15"/>
      <c r="D715" s="15"/>
      <c r="E715" s="15"/>
      <c r="F715" s="15"/>
      <c r="G715" s="15"/>
      <c r="H715" s="15"/>
      <c r="I715" s="15"/>
      <c r="J715" s="15"/>
      <c r="K715" s="15"/>
      <c r="L715" s="15"/>
      <c r="M715" s="15"/>
      <c r="N715" s="15"/>
      <c r="O715" s="15"/>
      <c r="P715" s="15"/>
      <c r="Q715" s="15"/>
      <c r="R715" s="15"/>
      <c r="S715" s="15"/>
      <c r="T715" s="15"/>
      <c r="U715" s="15"/>
      <c r="V715" s="15"/>
    </row>
    <row r="716" spans="1:22">
      <c r="A716" s="15"/>
      <c r="B716" s="15"/>
      <c r="C716" s="15"/>
      <c r="D716" s="15"/>
      <c r="E716" s="15"/>
      <c r="F716" s="15"/>
      <c r="G716" s="15"/>
      <c r="H716" s="15"/>
      <c r="I716" s="15"/>
      <c r="J716" s="15"/>
      <c r="K716" s="15"/>
      <c r="L716" s="15"/>
      <c r="M716" s="15"/>
      <c r="N716" s="15"/>
      <c r="O716" s="15"/>
      <c r="P716" s="15"/>
      <c r="Q716" s="15"/>
      <c r="R716" s="15"/>
      <c r="S716" s="15"/>
      <c r="T716" s="15"/>
      <c r="U716" s="15"/>
      <c r="V716" s="15"/>
    </row>
    <row r="717" spans="1:22">
      <c r="A717" s="15"/>
      <c r="B717" s="15"/>
      <c r="C717" s="15"/>
      <c r="D717" s="15"/>
      <c r="E717" s="15"/>
      <c r="F717" s="15"/>
      <c r="G717" s="15"/>
      <c r="H717" s="15"/>
      <c r="I717" s="15"/>
      <c r="J717" s="15"/>
      <c r="K717" s="15"/>
      <c r="L717" s="15"/>
      <c r="M717" s="15"/>
      <c r="N717" s="15"/>
      <c r="O717" s="15"/>
      <c r="P717" s="15"/>
      <c r="Q717" s="15"/>
      <c r="R717" s="15"/>
      <c r="S717" s="15"/>
      <c r="T717" s="15"/>
      <c r="U717" s="15"/>
      <c r="V717" s="15"/>
    </row>
    <row r="718" spans="1:22">
      <c r="A718" s="15"/>
      <c r="B718" s="15"/>
      <c r="C718" s="15"/>
      <c r="D718" s="15"/>
      <c r="E718" s="15"/>
      <c r="F718" s="15"/>
      <c r="G718" s="15"/>
      <c r="H718" s="15"/>
      <c r="I718" s="15"/>
      <c r="J718" s="15"/>
      <c r="K718" s="15"/>
      <c r="L718" s="15"/>
      <c r="M718" s="15"/>
      <c r="N718" s="15"/>
      <c r="O718" s="15"/>
      <c r="P718" s="15"/>
      <c r="Q718" s="15"/>
      <c r="R718" s="15"/>
      <c r="S718" s="15"/>
      <c r="T718" s="15"/>
      <c r="U718" s="15"/>
      <c r="V718" s="15"/>
    </row>
    <row r="719" spans="1:22">
      <c r="A719" s="15"/>
      <c r="B719" s="15"/>
      <c r="C719" s="15"/>
      <c r="D719" s="15"/>
      <c r="E719" s="15"/>
      <c r="F719" s="15"/>
      <c r="G719" s="15"/>
      <c r="H719" s="15"/>
      <c r="I719" s="15"/>
      <c r="J719" s="15"/>
      <c r="K719" s="15"/>
      <c r="L719" s="15"/>
      <c r="M719" s="15"/>
      <c r="N719" s="15"/>
      <c r="O719" s="15"/>
      <c r="P719" s="15"/>
      <c r="Q719" s="15"/>
      <c r="R719" s="15"/>
      <c r="S719" s="15"/>
      <c r="T719" s="15"/>
      <c r="U719" s="15"/>
      <c r="V719" s="15"/>
    </row>
    <row r="720" spans="1:22">
      <c r="A720" s="15"/>
      <c r="B720" s="15"/>
      <c r="C720" s="15"/>
      <c r="D720" s="15"/>
      <c r="E720" s="15"/>
      <c r="F720" s="15"/>
      <c r="G720" s="15"/>
      <c r="H720" s="15"/>
      <c r="I720" s="15"/>
      <c r="J720" s="15"/>
      <c r="K720" s="15"/>
      <c r="L720" s="15"/>
      <c r="M720" s="15"/>
      <c r="N720" s="15"/>
      <c r="O720" s="15"/>
      <c r="P720" s="15"/>
      <c r="Q720" s="15"/>
      <c r="R720" s="15"/>
      <c r="S720" s="15"/>
      <c r="T720" s="15"/>
      <c r="U720" s="15"/>
      <c r="V720" s="15"/>
    </row>
    <row r="721" spans="1:22">
      <c r="A721" s="15"/>
      <c r="B721" s="15"/>
      <c r="C721" s="15"/>
      <c r="D721" s="15"/>
      <c r="E721" s="15"/>
      <c r="F721" s="15"/>
      <c r="G721" s="15"/>
      <c r="H721" s="15"/>
      <c r="I721" s="15"/>
      <c r="J721" s="15"/>
      <c r="K721" s="15"/>
      <c r="L721" s="15"/>
      <c r="M721" s="15"/>
      <c r="N721" s="15"/>
      <c r="O721" s="15"/>
      <c r="P721" s="15"/>
      <c r="Q721" s="15"/>
      <c r="R721" s="15"/>
      <c r="S721" s="15"/>
      <c r="T721" s="15"/>
      <c r="U721" s="15"/>
      <c r="V721" s="15"/>
    </row>
    <row r="722" spans="1:22">
      <c r="A722" s="15"/>
      <c r="B722" s="15"/>
      <c r="C722" s="15"/>
      <c r="D722" s="15"/>
      <c r="E722" s="15"/>
      <c r="F722" s="15"/>
      <c r="G722" s="15"/>
      <c r="H722" s="15"/>
      <c r="I722" s="15"/>
      <c r="J722" s="15"/>
      <c r="K722" s="15"/>
      <c r="L722" s="15"/>
      <c r="M722" s="15"/>
      <c r="N722" s="15"/>
      <c r="O722" s="15"/>
      <c r="P722" s="15"/>
      <c r="Q722" s="15"/>
      <c r="R722" s="15"/>
      <c r="S722" s="15"/>
      <c r="T722" s="15"/>
      <c r="U722" s="15"/>
      <c r="V722" s="15"/>
    </row>
    <row r="723" spans="1:22">
      <c r="A723" s="15"/>
      <c r="B723" s="15"/>
      <c r="C723" s="15"/>
      <c r="D723" s="15"/>
      <c r="E723" s="15"/>
      <c r="F723" s="15"/>
      <c r="G723" s="15"/>
      <c r="H723" s="15"/>
      <c r="I723" s="15"/>
      <c r="J723" s="15"/>
      <c r="K723" s="15"/>
      <c r="L723" s="15"/>
      <c r="M723" s="15"/>
      <c r="N723" s="15"/>
      <c r="O723" s="15"/>
      <c r="P723" s="15"/>
      <c r="Q723" s="15"/>
      <c r="R723" s="15"/>
      <c r="S723" s="15"/>
      <c r="T723" s="15"/>
      <c r="U723" s="15"/>
      <c r="V723" s="15"/>
    </row>
    <row r="724" spans="1:22">
      <c r="A724" s="15"/>
      <c r="B724" s="15"/>
      <c r="C724" s="15"/>
      <c r="D724" s="15"/>
      <c r="E724" s="15"/>
      <c r="F724" s="15"/>
      <c r="G724" s="15"/>
      <c r="H724" s="15"/>
      <c r="I724" s="15"/>
      <c r="J724" s="15"/>
      <c r="K724" s="15"/>
      <c r="L724" s="15"/>
      <c r="M724" s="15"/>
      <c r="N724" s="15"/>
      <c r="O724" s="15"/>
      <c r="P724" s="15"/>
      <c r="Q724" s="15"/>
      <c r="R724" s="15"/>
      <c r="S724" s="15"/>
      <c r="T724" s="15"/>
      <c r="U724" s="15"/>
      <c r="V724" s="15"/>
    </row>
    <row r="725" spans="1:22">
      <c r="A725" s="15"/>
      <c r="B725" s="15"/>
      <c r="C725" s="15"/>
      <c r="D725" s="15"/>
      <c r="E725" s="15"/>
      <c r="F725" s="15"/>
      <c r="G725" s="15"/>
      <c r="H725" s="15"/>
      <c r="I725" s="15"/>
      <c r="J725" s="15"/>
      <c r="K725" s="15"/>
      <c r="L725" s="15"/>
      <c r="M725" s="15"/>
      <c r="N725" s="15"/>
      <c r="O725" s="15"/>
      <c r="P725" s="15"/>
      <c r="Q725" s="15"/>
      <c r="R725" s="15"/>
      <c r="S725" s="15"/>
      <c r="T725" s="15"/>
      <c r="U725" s="15"/>
      <c r="V725" s="15"/>
    </row>
    <row r="726" spans="1:22">
      <c r="A726" s="15"/>
      <c r="B726" s="15"/>
      <c r="C726" s="15"/>
      <c r="D726" s="15"/>
      <c r="E726" s="15"/>
      <c r="F726" s="15"/>
      <c r="G726" s="15"/>
      <c r="H726" s="15"/>
      <c r="I726" s="15"/>
      <c r="J726" s="15"/>
      <c r="K726" s="15"/>
      <c r="L726" s="15"/>
      <c r="M726" s="15"/>
      <c r="N726" s="15"/>
      <c r="O726" s="15"/>
      <c r="P726" s="15"/>
      <c r="Q726" s="15"/>
      <c r="R726" s="15"/>
      <c r="S726" s="15"/>
      <c r="T726" s="15"/>
      <c r="U726" s="15"/>
      <c r="V726" s="15"/>
    </row>
    <row r="727" spans="1:22">
      <c r="A727" s="15"/>
      <c r="B727" s="15"/>
      <c r="C727" s="15"/>
      <c r="D727" s="15"/>
      <c r="E727" s="15"/>
      <c r="F727" s="15"/>
      <c r="G727" s="15"/>
      <c r="H727" s="15"/>
      <c r="I727" s="15"/>
      <c r="J727" s="15"/>
      <c r="K727" s="15"/>
      <c r="L727" s="15"/>
      <c r="M727" s="15"/>
      <c r="N727" s="15"/>
      <c r="O727" s="15"/>
      <c r="P727" s="15"/>
      <c r="Q727" s="15"/>
      <c r="R727" s="15"/>
      <c r="S727" s="15"/>
      <c r="T727" s="15"/>
      <c r="U727" s="15"/>
      <c r="V727" s="15"/>
    </row>
    <row r="728" spans="1:22">
      <c r="A728" s="15"/>
      <c r="B728" s="15"/>
      <c r="C728" s="15"/>
      <c r="D728" s="15"/>
      <c r="E728" s="15"/>
      <c r="F728" s="15"/>
      <c r="G728" s="15"/>
      <c r="H728" s="15"/>
      <c r="I728" s="15"/>
      <c r="J728" s="15"/>
      <c r="K728" s="15"/>
      <c r="L728" s="15"/>
      <c r="M728" s="15"/>
      <c r="N728" s="15"/>
      <c r="O728" s="15"/>
      <c r="P728" s="15"/>
      <c r="Q728" s="15"/>
      <c r="R728" s="15"/>
      <c r="S728" s="15"/>
      <c r="T728" s="15"/>
      <c r="U728" s="15"/>
      <c r="V728" s="15"/>
    </row>
    <row r="729" spans="1:22">
      <c r="A729" s="15"/>
      <c r="B729" s="15"/>
      <c r="C729" s="15"/>
      <c r="D729" s="15"/>
      <c r="E729" s="15"/>
      <c r="F729" s="15"/>
      <c r="G729" s="15"/>
      <c r="H729" s="15"/>
      <c r="I729" s="15"/>
      <c r="J729" s="15"/>
      <c r="K729" s="15"/>
      <c r="L729" s="15"/>
      <c r="M729" s="15"/>
      <c r="N729" s="15"/>
      <c r="O729" s="15"/>
      <c r="P729" s="15"/>
      <c r="Q729" s="15"/>
      <c r="R729" s="15"/>
      <c r="S729" s="15"/>
      <c r="T729" s="15"/>
      <c r="U729" s="15"/>
      <c r="V729" s="15"/>
    </row>
    <row r="730" spans="1:22">
      <c r="A730" s="15"/>
      <c r="B730" s="15"/>
      <c r="C730" s="15"/>
      <c r="D730" s="15"/>
      <c r="E730" s="15"/>
      <c r="F730" s="15"/>
      <c r="G730" s="15"/>
      <c r="H730" s="15"/>
      <c r="I730" s="15"/>
      <c r="J730" s="15"/>
      <c r="K730" s="15"/>
      <c r="L730" s="15"/>
      <c r="M730" s="15"/>
      <c r="N730" s="15"/>
      <c r="O730" s="15"/>
      <c r="P730" s="15"/>
      <c r="Q730" s="15"/>
      <c r="R730" s="15"/>
      <c r="S730" s="15"/>
      <c r="T730" s="15"/>
      <c r="U730" s="15"/>
      <c r="V730" s="15"/>
    </row>
    <row r="731" spans="1:22">
      <c r="A731" s="15"/>
      <c r="B731" s="15"/>
      <c r="C731" s="15"/>
      <c r="D731" s="15"/>
      <c r="E731" s="15"/>
      <c r="F731" s="15"/>
      <c r="G731" s="15"/>
      <c r="H731" s="15"/>
      <c r="I731" s="15"/>
      <c r="J731" s="15"/>
      <c r="K731" s="15"/>
      <c r="L731" s="15"/>
      <c r="M731" s="15"/>
      <c r="N731" s="15"/>
      <c r="O731" s="15"/>
      <c r="P731" s="15"/>
      <c r="Q731" s="15"/>
      <c r="R731" s="15"/>
      <c r="S731" s="15"/>
      <c r="T731" s="15"/>
      <c r="U731" s="15"/>
      <c r="V731" s="15"/>
    </row>
    <row r="732" spans="1:22">
      <c r="A732" s="15"/>
      <c r="B732" s="15"/>
      <c r="C732" s="15"/>
      <c r="D732" s="15"/>
      <c r="E732" s="15"/>
      <c r="F732" s="15"/>
      <c r="G732" s="15"/>
      <c r="H732" s="15"/>
      <c r="I732" s="15"/>
      <c r="J732" s="15"/>
      <c r="K732" s="15"/>
      <c r="L732" s="15"/>
      <c r="M732" s="15"/>
      <c r="N732" s="15"/>
      <c r="O732" s="15"/>
      <c r="P732" s="15"/>
      <c r="Q732" s="15"/>
      <c r="R732" s="15"/>
      <c r="S732" s="15"/>
      <c r="T732" s="15"/>
      <c r="U732" s="15"/>
      <c r="V732" s="15"/>
    </row>
    <row r="733" spans="1:22">
      <c r="A733" s="15"/>
      <c r="B733" s="15"/>
      <c r="C733" s="15"/>
      <c r="D733" s="15"/>
      <c r="E733" s="15"/>
      <c r="F733" s="15"/>
      <c r="G733" s="15"/>
      <c r="H733" s="15"/>
      <c r="I733" s="15"/>
      <c r="J733" s="15"/>
      <c r="K733" s="15"/>
      <c r="L733" s="15"/>
      <c r="M733" s="15"/>
      <c r="N733" s="15"/>
      <c r="O733" s="15"/>
      <c r="P733" s="15"/>
      <c r="Q733" s="15"/>
      <c r="R733" s="15"/>
      <c r="S733" s="15"/>
      <c r="T733" s="15"/>
      <c r="U733" s="15"/>
      <c r="V733" s="15"/>
    </row>
    <row r="734" spans="1:22">
      <c r="A734" s="15"/>
      <c r="B734" s="15"/>
      <c r="C734" s="15"/>
      <c r="D734" s="15"/>
      <c r="E734" s="15"/>
      <c r="F734" s="15"/>
      <c r="G734" s="15"/>
      <c r="H734" s="15"/>
      <c r="I734" s="15"/>
      <c r="J734" s="15"/>
      <c r="K734" s="15"/>
      <c r="L734" s="15"/>
      <c r="M734" s="15"/>
      <c r="N734" s="15"/>
      <c r="O734" s="15"/>
      <c r="P734" s="15"/>
      <c r="Q734" s="15"/>
      <c r="R734" s="15"/>
      <c r="S734" s="15"/>
      <c r="T734" s="15"/>
      <c r="U734" s="15"/>
      <c r="V734" s="15"/>
    </row>
    <row r="735" spans="1:22">
      <c r="A735" s="15"/>
      <c r="B735" s="15"/>
      <c r="C735" s="15"/>
      <c r="D735" s="15"/>
      <c r="E735" s="15"/>
      <c r="F735" s="15"/>
      <c r="G735" s="15"/>
      <c r="H735" s="15"/>
      <c r="I735" s="15"/>
      <c r="J735" s="15"/>
      <c r="K735" s="15"/>
      <c r="L735" s="15"/>
      <c r="M735" s="15"/>
      <c r="N735" s="15"/>
      <c r="O735" s="15"/>
      <c r="P735" s="15"/>
      <c r="Q735" s="15"/>
      <c r="R735" s="15"/>
      <c r="S735" s="15"/>
      <c r="T735" s="15"/>
      <c r="U735" s="15"/>
      <c r="V735" s="15"/>
    </row>
    <row r="736" spans="1:22">
      <c r="A736" s="15"/>
      <c r="B736" s="15"/>
      <c r="C736" s="15"/>
      <c r="D736" s="15"/>
      <c r="E736" s="15"/>
      <c r="F736" s="15"/>
      <c r="G736" s="15"/>
      <c r="H736" s="15"/>
      <c r="I736" s="15"/>
      <c r="J736" s="15"/>
      <c r="K736" s="15"/>
      <c r="L736" s="15"/>
      <c r="M736" s="15"/>
      <c r="N736" s="15"/>
      <c r="O736" s="15"/>
      <c r="P736" s="15"/>
      <c r="Q736" s="15"/>
      <c r="R736" s="15"/>
      <c r="S736" s="15"/>
      <c r="T736" s="15"/>
      <c r="U736" s="15"/>
      <c r="V736" s="15"/>
    </row>
    <row r="737" spans="1:22">
      <c r="A737" s="15"/>
      <c r="B737" s="15"/>
      <c r="C737" s="15"/>
      <c r="D737" s="15"/>
      <c r="E737" s="15"/>
      <c r="F737" s="15"/>
      <c r="G737" s="15"/>
      <c r="H737" s="15"/>
      <c r="I737" s="15"/>
      <c r="J737" s="15"/>
      <c r="K737" s="15"/>
      <c r="L737" s="15"/>
      <c r="M737" s="15"/>
      <c r="N737" s="15"/>
      <c r="O737" s="15"/>
      <c r="P737" s="15"/>
      <c r="Q737" s="15"/>
      <c r="R737" s="15"/>
      <c r="S737" s="15"/>
      <c r="T737" s="15"/>
      <c r="U737" s="15"/>
      <c r="V737" s="15"/>
    </row>
    <row r="738" spans="1:22">
      <c r="A738" s="15"/>
      <c r="B738" s="15"/>
      <c r="C738" s="15"/>
      <c r="D738" s="15"/>
      <c r="E738" s="15"/>
      <c r="F738" s="15"/>
      <c r="G738" s="15"/>
      <c r="H738" s="15"/>
      <c r="I738" s="15"/>
      <c r="J738" s="15"/>
      <c r="K738" s="15"/>
      <c r="L738" s="15"/>
      <c r="M738" s="15"/>
      <c r="N738" s="15"/>
      <c r="O738" s="15"/>
      <c r="P738" s="15"/>
      <c r="Q738" s="15"/>
      <c r="R738" s="15"/>
      <c r="S738" s="15"/>
      <c r="T738" s="15"/>
      <c r="U738" s="15"/>
      <c r="V738" s="15"/>
    </row>
    <row r="739" spans="1:22">
      <c r="A739" s="15"/>
      <c r="B739" s="15"/>
      <c r="C739" s="15"/>
      <c r="D739" s="15"/>
      <c r="E739" s="15"/>
      <c r="F739" s="15"/>
      <c r="G739" s="15"/>
      <c r="H739" s="15"/>
      <c r="I739" s="15"/>
      <c r="J739" s="15"/>
      <c r="K739" s="15"/>
      <c r="L739" s="15"/>
      <c r="M739" s="15"/>
      <c r="N739" s="15"/>
      <c r="O739" s="15"/>
      <c r="P739" s="15"/>
      <c r="Q739" s="15"/>
      <c r="R739" s="15"/>
      <c r="S739" s="15"/>
      <c r="T739" s="15"/>
      <c r="U739" s="15"/>
      <c r="V739" s="15"/>
    </row>
    <row r="740" spans="1:22">
      <c r="A740" s="15"/>
      <c r="B740" s="15"/>
      <c r="C740" s="15"/>
      <c r="D740" s="15"/>
      <c r="E740" s="15"/>
      <c r="F740" s="15"/>
      <c r="G740" s="15"/>
      <c r="H740" s="15"/>
      <c r="I740" s="15"/>
      <c r="J740" s="15"/>
      <c r="K740" s="15"/>
      <c r="L740" s="15"/>
      <c r="M740" s="15"/>
      <c r="N740" s="15"/>
      <c r="O740" s="15"/>
      <c r="P740" s="15"/>
      <c r="Q740" s="15"/>
      <c r="R740" s="15"/>
      <c r="S740" s="15"/>
      <c r="T740" s="15"/>
      <c r="U740" s="15"/>
      <c r="V740" s="15"/>
    </row>
    <row r="741" spans="1:22">
      <c r="A741" s="15"/>
      <c r="B741" s="15"/>
      <c r="C741" s="15"/>
      <c r="D741" s="15"/>
      <c r="E741" s="15"/>
      <c r="F741" s="15"/>
      <c r="G741" s="15"/>
      <c r="H741" s="15"/>
      <c r="I741" s="15"/>
      <c r="J741" s="15"/>
      <c r="K741" s="15"/>
      <c r="L741" s="15"/>
      <c r="M741" s="15"/>
      <c r="N741" s="15"/>
      <c r="O741" s="15"/>
      <c r="P741" s="15"/>
      <c r="Q741" s="15"/>
      <c r="R741" s="15"/>
      <c r="S741" s="15"/>
      <c r="T741" s="15"/>
      <c r="U741" s="15"/>
      <c r="V741" s="15"/>
    </row>
    <row r="742" spans="1:22">
      <c r="A742" s="15"/>
      <c r="B742" s="15"/>
      <c r="C742" s="15"/>
      <c r="D742" s="15"/>
      <c r="E742" s="15"/>
      <c r="F742" s="15"/>
      <c r="G742" s="15"/>
      <c r="H742" s="15"/>
      <c r="I742" s="15"/>
      <c r="J742" s="15"/>
      <c r="K742" s="15"/>
      <c r="L742" s="15"/>
      <c r="M742" s="15"/>
      <c r="N742" s="15"/>
      <c r="O742" s="15"/>
      <c r="P742" s="15"/>
      <c r="Q742" s="15"/>
      <c r="R742" s="15"/>
      <c r="S742" s="15"/>
      <c r="T742" s="15"/>
      <c r="U742" s="15"/>
      <c r="V742" s="15"/>
    </row>
    <row r="743" spans="1:22">
      <c r="A743" s="15"/>
      <c r="B743" s="15"/>
      <c r="C743" s="15"/>
      <c r="D743" s="15"/>
      <c r="E743" s="15"/>
      <c r="F743" s="15"/>
      <c r="G743" s="15"/>
      <c r="H743" s="15"/>
      <c r="I743" s="15"/>
      <c r="J743" s="15"/>
      <c r="K743" s="15"/>
      <c r="L743" s="15"/>
      <c r="M743" s="15"/>
      <c r="N743" s="15"/>
      <c r="O743" s="15"/>
      <c r="P743" s="15"/>
      <c r="Q743" s="15"/>
      <c r="R743" s="15"/>
      <c r="S743" s="15"/>
      <c r="T743" s="15"/>
      <c r="U743" s="15"/>
      <c r="V743" s="15"/>
    </row>
    <row r="744" spans="1:22">
      <c r="A744" s="15"/>
      <c r="B744" s="15"/>
      <c r="C744" s="15"/>
      <c r="D744" s="15"/>
      <c r="E744" s="15"/>
      <c r="F744" s="15"/>
      <c r="G744" s="15"/>
      <c r="H744" s="15"/>
      <c r="I744" s="15"/>
      <c r="J744" s="15"/>
      <c r="K744" s="15"/>
      <c r="L744" s="15"/>
      <c r="M744" s="15"/>
      <c r="N744" s="15"/>
      <c r="O744" s="15"/>
      <c r="P744" s="15"/>
      <c r="Q744" s="15"/>
      <c r="R744" s="15"/>
      <c r="S744" s="15"/>
      <c r="T744" s="15"/>
      <c r="U744" s="15"/>
      <c r="V744" s="15"/>
    </row>
    <row r="745" spans="1:22">
      <c r="A745" s="15"/>
      <c r="B745" s="15"/>
      <c r="C745" s="15"/>
      <c r="D745" s="15"/>
      <c r="E745" s="15"/>
      <c r="F745" s="15"/>
      <c r="G745" s="15"/>
      <c r="H745" s="15"/>
      <c r="I745" s="15"/>
      <c r="J745" s="15"/>
      <c r="K745" s="15"/>
      <c r="L745" s="15"/>
      <c r="M745" s="15"/>
      <c r="N745" s="15"/>
      <c r="O745" s="15"/>
      <c r="P745" s="15"/>
      <c r="Q745" s="15"/>
      <c r="R745" s="15"/>
      <c r="S745" s="15"/>
      <c r="T745" s="15"/>
      <c r="U745" s="15"/>
      <c r="V745" s="15"/>
    </row>
    <row r="746" spans="1:22">
      <c r="A746" s="15"/>
      <c r="B746" s="15"/>
      <c r="C746" s="15"/>
      <c r="D746" s="15"/>
      <c r="E746" s="15"/>
      <c r="F746" s="15"/>
      <c r="G746" s="15"/>
      <c r="H746" s="15"/>
      <c r="I746" s="15"/>
      <c r="J746" s="15"/>
      <c r="K746" s="15"/>
      <c r="L746" s="15"/>
      <c r="M746" s="15"/>
      <c r="N746" s="15"/>
      <c r="O746" s="15"/>
      <c r="P746" s="15"/>
      <c r="Q746" s="15"/>
      <c r="R746" s="15"/>
      <c r="S746" s="15"/>
      <c r="T746" s="15"/>
      <c r="U746" s="15"/>
      <c r="V746" s="15"/>
    </row>
    <row r="747" spans="1:22">
      <c r="A747" s="15"/>
      <c r="B747" s="15"/>
      <c r="C747" s="15"/>
      <c r="D747" s="15"/>
      <c r="E747" s="15"/>
      <c r="F747" s="15"/>
      <c r="G747" s="15"/>
      <c r="H747" s="15"/>
      <c r="I747" s="15"/>
      <c r="J747" s="15"/>
      <c r="K747" s="15"/>
      <c r="L747" s="15"/>
      <c r="M747" s="15"/>
      <c r="N747" s="15"/>
      <c r="O747" s="15"/>
      <c r="P747" s="15"/>
      <c r="Q747" s="15"/>
      <c r="R747" s="15"/>
      <c r="S747" s="15"/>
      <c r="T747" s="15"/>
      <c r="U747" s="15"/>
      <c r="V747" s="15"/>
    </row>
    <row r="748" spans="1:22">
      <c r="A748" s="15"/>
      <c r="B748" s="15"/>
      <c r="C748" s="15"/>
      <c r="D748" s="15"/>
      <c r="E748" s="15"/>
      <c r="F748" s="15"/>
      <c r="G748" s="15"/>
      <c r="H748" s="15"/>
      <c r="I748" s="15"/>
      <c r="J748" s="15"/>
      <c r="K748" s="15"/>
      <c r="L748" s="15"/>
      <c r="M748" s="15"/>
      <c r="N748" s="15"/>
      <c r="O748" s="15"/>
      <c r="P748" s="15"/>
      <c r="Q748" s="15"/>
      <c r="R748" s="15"/>
      <c r="S748" s="15"/>
      <c r="T748" s="15"/>
      <c r="U748" s="15"/>
      <c r="V748" s="15"/>
    </row>
    <row r="749" spans="1:22">
      <c r="A749" s="15"/>
      <c r="B749" s="15"/>
      <c r="C749" s="15"/>
      <c r="D749" s="15"/>
      <c r="E749" s="15"/>
      <c r="F749" s="15"/>
      <c r="G749" s="15"/>
      <c r="H749" s="15"/>
      <c r="I749" s="15"/>
      <c r="J749" s="15"/>
      <c r="K749" s="15"/>
      <c r="L749" s="15"/>
      <c r="M749" s="15"/>
      <c r="N749" s="15"/>
      <c r="O749" s="15"/>
      <c r="P749" s="15"/>
      <c r="Q749" s="15"/>
      <c r="R749" s="15"/>
      <c r="S749" s="15"/>
      <c r="T749" s="15"/>
      <c r="U749" s="15"/>
      <c r="V749" s="15"/>
    </row>
    <row r="750" spans="1:22">
      <c r="A750" s="15"/>
      <c r="B750" s="15"/>
      <c r="C750" s="15"/>
      <c r="D750" s="15"/>
      <c r="E750" s="15"/>
      <c r="F750" s="15"/>
      <c r="G750" s="15"/>
      <c r="H750" s="15"/>
      <c r="I750" s="15"/>
      <c r="J750" s="15"/>
      <c r="K750" s="15"/>
      <c r="L750" s="15"/>
      <c r="M750" s="15"/>
      <c r="N750" s="15"/>
      <c r="O750" s="15"/>
      <c r="P750" s="15"/>
      <c r="Q750" s="15"/>
      <c r="R750" s="15"/>
      <c r="S750" s="15"/>
      <c r="T750" s="15"/>
      <c r="U750" s="15"/>
      <c r="V750" s="15"/>
    </row>
    <row r="751" spans="1:22">
      <c r="A751" s="15"/>
      <c r="B751" s="15"/>
      <c r="C751" s="15"/>
      <c r="D751" s="15"/>
      <c r="E751" s="15"/>
      <c r="F751" s="15"/>
      <c r="G751" s="15"/>
      <c r="H751" s="15"/>
      <c r="I751" s="15"/>
      <c r="J751" s="15"/>
      <c r="K751" s="15"/>
      <c r="L751" s="15"/>
      <c r="M751" s="15"/>
      <c r="N751" s="15"/>
      <c r="O751" s="15"/>
      <c r="P751" s="15"/>
      <c r="Q751" s="15"/>
      <c r="R751" s="15"/>
      <c r="S751" s="15"/>
      <c r="T751" s="15"/>
      <c r="U751" s="15"/>
      <c r="V751" s="15"/>
    </row>
    <row r="752" spans="1:22">
      <c r="A752" s="15"/>
      <c r="B752" s="15"/>
      <c r="C752" s="15"/>
      <c r="D752" s="15"/>
      <c r="E752" s="15"/>
      <c r="F752" s="15"/>
      <c r="G752" s="15"/>
      <c r="H752" s="15"/>
      <c r="I752" s="15"/>
      <c r="J752" s="15"/>
      <c r="K752" s="15"/>
      <c r="L752" s="15"/>
      <c r="M752" s="15"/>
      <c r="N752" s="15"/>
      <c r="O752" s="15"/>
      <c r="P752" s="15"/>
      <c r="Q752" s="15"/>
      <c r="R752" s="15"/>
      <c r="S752" s="15"/>
      <c r="T752" s="15"/>
      <c r="U752" s="15"/>
      <c r="V752" s="15"/>
    </row>
    <row r="753" spans="1:22">
      <c r="A753" s="15"/>
      <c r="B753" s="15"/>
      <c r="C753" s="15"/>
      <c r="D753" s="15"/>
      <c r="E753" s="15"/>
      <c r="F753" s="15"/>
      <c r="G753" s="15"/>
      <c r="H753" s="15"/>
      <c r="I753" s="15"/>
      <c r="J753" s="15"/>
      <c r="K753" s="15"/>
      <c r="L753" s="15"/>
      <c r="M753" s="15"/>
      <c r="N753" s="15"/>
      <c r="O753" s="15"/>
      <c r="P753" s="15"/>
      <c r="Q753" s="15"/>
      <c r="R753" s="15"/>
      <c r="S753" s="15"/>
      <c r="T753" s="15"/>
      <c r="U753" s="15"/>
      <c r="V753" s="15"/>
    </row>
    <row r="754" spans="1:22">
      <c r="A754" s="15"/>
      <c r="B754" s="15"/>
      <c r="C754" s="15"/>
      <c r="D754" s="15"/>
      <c r="E754" s="15"/>
      <c r="F754" s="15"/>
      <c r="G754" s="15"/>
      <c r="H754" s="15"/>
      <c r="I754" s="15"/>
      <c r="J754" s="15"/>
      <c r="K754" s="15"/>
      <c r="L754" s="15"/>
      <c r="M754" s="15"/>
      <c r="N754" s="15"/>
      <c r="O754" s="15"/>
      <c r="P754" s="15"/>
      <c r="Q754" s="15"/>
      <c r="R754" s="15"/>
      <c r="S754" s="15"/>
      <c r="T754" s="15"/>
      <c r="U754" s="15"/>
      <c r="V754" s="15"/>
    </row>
    <row r="755" spans="1:22">
      <c r="A755" s="15"/>
      <c r="B755" s="15"/>
      <c r="C755" s="15"/>
      <c r="D755" s="15"/>
      <c r="E755" s="15"/>
      <c r="F755" s="15"/>
      <c r="G755" s="15"/>
      <c r="H755" s="15"/>
      <c r="I755" s="15"/>
      <c r="J755" s="15"/>
      <c r="K755" s="15"/>
      <c r="L755" s="15"/>
      <c r="M755" s="15"/>
      <c r="N755" s="15"/>
      <c r="O755" s="15"/>
      <c r="P755" s="15"/>
      <c r="Q755" s="15"/>
      <c r="R755" s="15"/>
      <c r="S755" s="15"/>
      <c r="T755" s="15"/>
      <c r="U755" s="15"/>
      <c r="V755" s="15"/>
    </row>
    <row r="756" spans="1:22">
      <c r="A756" s="15"/>
      <c r="B756" s="15"/>
      <c r="C756" s="15"/>
      <c r="D756" s="15"/>
      <c r="E756" s="15"/>
      <c r="F756" s="15"/>
      <c r="G756" s="15"/>
      <c r="H756" s="15"/>
      <c r="I756" s="15"/>
      <c r="J756" s="15"/>
      <c r="K756" s="15"/>
      <c r="L756" s="15"/>
      <c r="M756" s="15"/>
      <c r="N756" s="15"/>
      <c r="O756" s="15"/>
      <c r="P756" s="15"/>
      <c r="Q756" s="15"/>
      <c r="R756" s="15"/>
      <c r="S756" s="15"/>
      <c r="T756" s="15"/>
      <c r="U756" s="15"/>
      <c r="V756" s="15"/>
    </row>
    <row r="757" spans="1:22">
      <c r="A757" s="15"/>
      <c r="B757" s="15"/>
      <c r="C757" s="15"/>
      <c r="D757" s="15"/>
      <c r="E757" s="15"/>
      <c r="F757" s="15"/>
      <c r="G757" s="15"/>
      <c r="H757" s="15"/>
      <c r="I757" s="15"/>
      <c r="J757" s="15"/>
      <c r="K757" s="15"/>
      <c r="L757" s="15"/>
      <c r="M757" s="15"/>
      <c r="N757" s="15"/>
      <c r="O757" s="15"/>
      <c r="P757" s="15"/>
      <c r="Q757" s="15"/>
      <c r="R757" s="15"/>
      <c r="S757" s="15"/>
      <c r="T757" s="15"/>
      <c r="U757" s="15"/>
      <c r="V757" s="15"/>
    </row>
    <row r="758" spans="1:22">
      <c r="A758" s="15"/>
      <c r="B758" s="15"/>
      <c r="C758" s="15"/>
      <c r="D758" s="15"/>
      <c r="E758" s="15"/>
      <c r="F758" s="15"/>
      <c r="G758" s="15"/>
      <c r="H758" s="15"/>
      <c r="I758" s="15"/>
      <c r="J758" s="15"/>
      <c r="K758" s="15"/>
      <c r="L758" s="15"/>
      <c r="M758" s="15"/>
      <c r="N758" s="15"/>
      <c r="O758" s="15"/>
      <c r="P758" s="15"/>
      <c r="Q758" s="15"/>
      <c r="R758" s="15"/>
      <c r="S758" s="15"/>
      <c r="T758" s="15"/>
      <c r="U758" s="15"/>
      <c r="V758" s="15"/>
    </row>
    <row r="759" spans="1:22">
      <c r="A759" s="15"/>
      <c r="B759" s="15"/>
      <c r="C759" s="15"/>
      <c r="D759" s="15"/>
      <c r="E759" s="15"/>
      <c r="F759" s="15"/>
      <c r="G759" s="15"/>
      <c r="H759" s="15"/>
      <c r="I759" s="15"/>
      <c r="J759" s="15"/>
      <c r="K759" s="15"/>
      <c r="L759" s="15"/>
      <c r="M759" s="15"/>
      <c r="N759" s="15"/>
      <c r="O759" s="15"/>
      <c r="P759" s="15"/>
      <c r="Q759" s="15"/>
      <c r="R759" s="15"/>
      <c r="S759" s="15"/>
      <c r="T759" s="15"/>
      <c r="U759" s="15"/>
      <c r="V759" s="15"/>
    </row>
    <row r="760" spans="1:22">
      <c r="A760" s="15"/>
      <c r="B760" s="15"/>
      <c r="C760" s="15"/>
      <c r="D760" s="15"/>
      <c r="E760" s="15"/>
      <c r="F760" s="15"/>
      <c r="G760" s="15"/>
      <c r="H760" s="15"/>
      <c r="I760" s="15"/>
      <c r="J760" s="15"/>
      <c r="K760" s="15"/>
      <c r="L760" s="15"/>
      <c r="M760" s="15"/>
      <c r="N760" s="15"/>
      <c r="O760" s="15"/>
      <c r="P760" s="15"/>
      <c r="Q760" s="15"/>
      <c r="R760" s="15"/>
      <c r="S760" s="15"/>
      <c r="T760" s="15"/>
      <c r="U760" s="15"/>
      <c r="V760" s="15"/>
    </row>
    <row r="761" spans="1:22">
      <c r="A761" s="15"/>
      <c r="B761" s="15"/>
      <c r="C761" s="15"/>
      <c r="D761" s="15"/>
      <c r="E761" s="15"/>
      <c r="F761" s="15"/>
      <c r="G761" s="15"/>
      <c r="H761" s="15"/>
      <c r="I761" s="15"/>
      <c r="J761" s="15"/>
      <c r="K761" s="15"/>
      <c r="L761" s="15"/>
      <c r="M761" s="15"/>
      <c r="N761" s="15"/>
      <c r="O761" s="15"/>
      <c r="P761" s="15"/>
      <c r="Q761" s="15"/>
      <c r="R761" s="15"/>
      <c r="S761" s="15"/>
      <c r="T761" s="15"/>
      <c r="U761" s="15"/>
      <c r="V761" s="15"/>
    </row>
    <row r="762" spans="1:22">
      <c r="A762" s="15"/>
      <c r="B762" s="15"/>
      <c r="C762" s="15"/>
      <c r="D762" s="15"/>
      <c r="E762" s="15"/>
      <c r="F762" s="15"/>
      <c r="G762" s="15"/>
      <c r="H762" s="15"/>
      <c r="I762" s="15"/>
      <c r="J762" s="15"/>
      <c r="K762" s="15"/>
      <c r="L762" s="15"/>
      <c r="M762" s="15"/>
      <c r="N762" s="15"/>
      <c r="O762" s="15"/>
      <c r="P762" s="15"/>
      <c r="Q762" s="15"/>
      <c r="R762" s="15"/>
      <c r="S762" s="15"/>
      <c r="T762" s="15"/>
      <c r="U762" s="15"/>
      <c r="V762" s="15"/>
    </row>
    <row r="763" spans="1:22">
      <c r="A763" s="15"/>
      <c r="B763" s="15"/>
      <c r="C763" s="15"/>
      <c r="D763" s="15"/>
      <c r="E763" s="15"/>
      <c r="F763" s="15"/>
      <c r="G763" s="15"/>
      <c r="H763" s="15"/>
      <c r="I763" s="15"/>
      <c r="J763" s="15"/>
      <c r="K763" s="15"/>
      <c r="L763" s="15"/>
      <c r="M763" s="15"/>
      <c r="N763" s="15"/>
      <c r="O763" s="15"/>
      <c r="P763" s="15"/>
      <c r="Q763" s="15"/>
      <c r="R763" s="15"/>
      <c r="S763" s="15"/>
      <c r="T763" s="15"/>
      <c r="U763" s="15"/>
      <c r="V763" s="15"/>
    </row>
    <row r="764" spans="1:22">
      <c r="A764" s="15"/>
      <c r="B764" s="15"/>
      <c r="C764" s="15"/>
      <c r="D764" s="15"/>
      <c r="E764" s="15"/>
      <c r="F764" s="15"/>
      <c r="G764" s="15"/>
      <c r="H764" s="15"/>
      <c r="I764" s="15"/>
      <c r="J764" s="15"/>
      <c r="K764" s="15"/>
      <c r="L764" s="15"/>
      <c r="M764" s="15"/>
      <c r="N764" s="15"/>
      <c r="O764" s="15"/>
      <c r="P764" s="15"/>
      <c r="Q764" s="15"/>
      <c r="R764" s="15"/>
      <c r="S764" s="15"/>
      <c r="T764" s="15"/>
      <c r="U764" s="15"/>
      <c r="V764" s="15"/>
    </row>
    <row r="765" spans="1:22">
      <c r="A765" s="15"/>
      <c r="B765" s="15"/>
      <c r="C765" s="15"/>
      <c r="D765" s="15"/>
      <c r="E765" s="15"/>
      <c r="F765" s="15"/>
      <c r="G765" s="15"/>
      <c r="H765" s="15"/>
      <c r="I765" s="15"/>
      <c r="J765" s="15"/>
      <c r="K765" s="15"/>
      <c r="L765" s="15"/>
      <c r="M765" s="15"/>
      <c r="N765" s="15"/>
      <c r="O765" s="15"/>
      <c r="P765" s="15"/>
      <c r="Q765" s="15"/>
      <c r="R765" s="15"/>
      <c r="S765" s="15"/>
      <c r="T765" s="15"/>
      <c r="U765" s="15"/>
      <c r="V765" s="15"/>
    </row>
    <row r="766" spans="1:22">
      <c r="A766" s="15"/>
      <c r="B766" s="15"/>
      <c r="C766" s="15"/>
      <c r="D766" s="15"/>
      <c r="E766" s="15"/>
      <c r="F766" s="15"/>
      <c r="G766" s="15"/>
      <c r="H766" s="15"/>
      <c r="I766" s="15"/>
      <c r="J766" s="15"/>
      <c r="K766" s="15"/>
      <c r="L766" s="15"/>
      <c r="M766" s="15"/>
      <c r="N766" s="15"/>
      <c r="O766" s="15"/>
      <c r="P766" s="15"/>
      <c r="Q766" s="15"/>
      <c r="R766" s="15"/>
      <c r="S766" s="15"/>
      <c r="T766" s="15"/>
      <c r="U766" s="15"/>
      <c r="V766" s="15"/>
    </row>
    <row r="767" spans="1:22">
      <c r="A767" s="15"/>
      <c r="B767" s="15"/>
      <c r="C767" s="15"/>
      <c r="D767" s="15"/>
      <c r="E767" s="15"/>
      <c r="F767" s="15"/>
      <c r="G767" s="15"/>
      <c r="H767" s="15"/>
      <c r="I767" s="15"/>
      <c r="J767" s="15"/>
      <c r="K767" s="15"/>
      <c r="L767" s="15"/>
      <c r="M767" s="15"/>
      <c r="N767" s="15"/>
      <c r="O767" s="15"/>
      <c r="P767" s="15"/>
      <c r="Q767" s="15"/>
      <c r="R767" s="15"/>
      <c r="S767" s="15"/>
      <c r="T767" s="15"/>
      <c r="U767" s="15"/>
      <c r="V767" s="15"/>
    </row>
    <row r="768" spans="1:22">
      <c r="A768" s="15"/>
      <c r="B768" s="15"/>
      <c r="C768" s="15"/>
      <c r="D768" s="15"/>
      <c r="E768" s="15"/>
      <c r="F768" s="15"/>
      <c r="G768" s="15"/>
      <c r="H768" s="15"/>
      <c r="I768" s="15"/>
      <c r="J768" s="15"/>
      <c r="K768" s="15"/>
      <c r="L768" s="15"/>
      <c r="M768" s="15"/>
      <c r="N768" s="15"/>
      <c r="O768" s="15"/>
      <c r="P768" s="15"/>
      <c r="Q768" s="15"/>
      <c r="R768" s="15"/>
      <c r="S768" s="15"/>
      <c r="T768" s="15"/>
      <c r="U768" s="15"/>
      <c r="V768" s="15"/>
    </row>
    <row r="769" spans="1:22">
      <c r="A769" s="15"/>
      <c r="B769" s="15"/>
      <c r="C769" s="15"/>
      <c r="D769" s="15"/>
      <c r="E769" s="15"/>
      <c r="F769" s="15"/>
      <c r="G769" s="15"/>
      <c r="H769" s="15"/>
      <c r="I769" s="15"/>
      <c r="J769" s="15"/>
      <c r="K769" s="15"/>
      <c r="L769" s="15"/>
      <c r="M769" s="15"/>
      <c r="N769" s="15"/>
      <c r="O769" s="15"/>
      <c r="P769" s="15"/>
      <c r="Q769" s="15"/>
      <c r="R769" s="15"/>
      <c r="S769" s="15"/>
      <c r="T769" s="15"/>
      <c r="U769" s="15"/>
      <c r="V769" s="15"/>
    </row>
    <row r="770" spans="1:22">
      <c r="A770" s="15"/>
      <c r="B770" s="15"/>
      <c r="C770" s="15"/>
      <c r="D770" s="15"/>
      <c r="E770" s="15"/>
      <c r="F770" s="15"/>
      <c r="G770" s="15"/>
      <c r="H770" s="15"/>
      <c r="I770" s="15"/>
      <c r="J770" s="15"/>
      <c r="K770" s="15"/>
      <c r="L770" s="15"/>
      <c r="M770" s="15"/>
      <c r="N770" s="15"/>
      <c r="O770" s="15"/>
      <c r="P770" s="15"/>
      <c r="Q770" s="15"/>
      <c r="R770" s="15"/>
      <c r="S770" s="15"/>
      <c r="T770" s="15"/>
      <c r="U770" s="15"/>
      <c r="V770" s="15"/>
    </row>
    <row r="771" spans="1:22">
      <c r="A771" s="15"/>
      <c r="B771" s="15"/>
      <c r="C771" s="15"/>
      <c r="D771" s="15"/>
      <c r="E771" s="15"/>
      <c r="F771" s="15"/>
      <c r="G771" s="15"/>
      <c r="H771" s="15"/>
      <c r="I771" s="15"/>
      <c r="J771" s="15"/>
      <c r="K771" s="15"/>
      <c r="L771" s="15"/>
      <c r="M771" s="15"/>
      <c r="N771" s="15"/>
      <c r="O771" s="15"/>
      <c r="P771" s="15"/>
      <c r="Q771" s="15"/>
      <c r="R771" s="15"/>
      <c r="S771" s="15"/>
      <c r="T771" s="15"/>
      <c r="U771" s="15"/>
      <c r="V771" s="15"/>
    </row>
    <row r="772" spans="1:22">
      <c r="A772" s="15"/>
      <c r="B772" s="15"/>
      <c r="C772" s="15"/>
      <c r="D772" s="15"/>
      <c r="E772" s="15"/>
      <c r="F772" s="15"/>
      <c r="G772" s="15"/>
      <c r="H772" s="15"/>
      <c r="I772" s="15"/>
      <c r="J772" s="15"/>
      <c r="K772" s="15"/>
      <c r="L772" s="15"/>
      <c r="M772" s="15"/>
      <c r="N772" s="15"/>
      <c r="O772" s="15"/>
      <c r="P772" s="15"/>
      <c r="Q772" s="15"/>
      <c r="R772" s="15"/>
      <c r="S772" s="15"/>
      <c r="T772" s="15"/>
      <c r="U772" s="15"/>
      <c r="V772" s="15"/>
    </row>
    <row r="773" spans="1:22">
      <c r="A773" s="15"/>
      <c r="B773" s="15"/>
      <c r="C773" s="15"/>
      <c r="D773" s="15"/>
      <c r="E773" s="15"/>
      <c r="F773" s="15"/>
      <c r="G773" s="15"/>
      <c r="H773" s="15"/>
      <c r="I773" s="15"/>
      <c r="J773" s="15"/>
      <c r="K773" s="15"/>
      <c r="L773" s="15"/>
      <c r="M773" s="15"/>
      <c r="N773" s="15"/>
      <c r="O773" s="15"/>
      <c r="P773" s="15"/>
      <c r="Q773" s="15"/>
      <c r="R773" s="15"/>
      <c r="S773" s="15"/>
      <c r="T773" s="15"/>
      <c r="U773" s="15"/>
      <c r="V773" s="15"/>
    </row>
    <row r="774" spans="1:22">
      <c r="A774" s="15"/>
      <c r="B774" s="15"/>
      <c r="C774" s="15"/>
      <c r="D774" s="15"/>
      <c r="E774" s="15"/>
      <c r="F774" s="15"/>
      <c r="G774" s="15"/>
      <c r="H774" s="15"/>
      <c r="I774" s="15"/>
      <c r="J774" s="15"/>
      <c r="K774" s="15"/>
      <c r="L774" s="15"/>
      <c r="M774" s="15"/>
      <c r="N774" s="15"/>
      <c r="O774" s="15"/>
      <c r="P774" s="15"/>
      <c r="Q774" s="15"/>
      <c r="R774" s="15"/>
      <c r="S774" s="15"/>
      <c r="T774" s="15"/>
      <c r="U774" s="15"/>
      <c r="V774" s="15"/>
    </row>
    <row r="775" spans="1:22">
      <c r="A775" s="15"/>
      <c r="B775" s="15"/>
      <c r="C775" s="15"/>
      <c r="D775" s="15"/>
      <c r="E775" s="15"/>
      <c r="F775" s="15"/>
      <c r="G775" s="15"/>
      <c r="H775" s="15"/>
      <c r="I775" s="15"/>
      <c r="J775" s="15"/>
      <c r="K775" s="15"/>
      <c r="L775" s="15"/>
      <c r="M775" s="15"/>
      <c r="N775" s="15"/>
      <c r="O775" s="15"/>
      <c r="P775" s="15"/>
      <c r="Q775" s="15"/>
      <c r="R775" s="15"/>
      <c r="S775" s="15"/>
      <c r="T775" s="15"/>
      <c r="U775" s="15"/>
      <c r="V775" s="15"/>
    </row>
    <row r="776" spans="1:22">
      <c r="A776" s="15"/>
      <c r="B776" s="15"/>
      <c r="C776" s="15"/>
      <c r="D776" s="15"/>
      <c r="E776" s="15"/>
      <c r="F776" s="15"/>
      <c r="G776" s="15"/>
      <c r="H776" s="15"/>
      <c r="I776" s="15"/>
      <c r="J776" s="15"/>
      <c r="K776" s="15"/>
      <c r="L776" s="15"/>
      <c r="M776" s="15"/>
      <c r="N776" s="15"/>
      <c r="O776" s="15"/>
      <c r="P776" s="15"/>
      <c r="Q776" s="15"/>
      <c r="R776" s="15"/>
      <c r="S776" s="15"/>
      <c r="T776" s="15"/>
      <c r="U776" s="15"/>
      <c r="V776" s="15"/>
    </row>
    <row r="777" spans="1:22">
      <c r="A777" s="15"/>
      <c r="B777" s="15"/>
      <c r="C777" s="15"/>
      <c r="D777" s="15"/>
      <c r="E777" s="15"/>
      <c r="F777" s="15"/>
      <c r="G777" s="15"/>
      <c r="H777" s="15"/>
      <c r="I777" s="15"/>
      <c r="J777" s="15"/>
      <c r="K777" s="15"/>
      <c r="L777" s="15"/>
      <c r="M777" s="15"/>
      <c r="N777" s="15"/>
      <c r="O777" s="15"/>
      <c r="P777" s="15"/>
      <c r="Q777" s="15"/>
      <c r="R777" s="15"/>
      <c r="S777" s="15"/>
      <c r="T777" s="15"/>
      <c r="U777" s="15"/>
      <c r="V777" s="15"/>
    </row>
    <row r="778" spans="1:22">
      <c r="A778" s="15"/>
      <c r="B778" s="15"/>
      <c r="C778" s="15"/>
      <c r="D778" s="15"/>
      <c r="E778" s="15"/>
      <c r="F778" s="15"/>
      <c r="G778" s="15"/>
      <c r="H778" s="15"/>
      <c r="I778" s="15"/>
      <c r="J778" s="15"/>
      <c r="K778" s="15"/>
      <c r="L778" s="15"/>
      <c r="M778" s="15"/>
      <c r="N778" s="15"/>
      <c r="O778" s="15"/>
      <c r="P778" s="15"/>
      <c r="Q778" s="15"/>
      <c r="R778" s="15"/>
      <c r="S778" s="15"/>
      <c r="T778" s="15"/>
      <c r="U778" s="15"/>
      <c r="V778" s="15"/>
    </row>
    <row r="779" spans="1:22">
      <c r="A779" s="15"/>
      <c r="B779" s="15"/>
      <c r="C779" s="15"/>
      <c r="D779" s="15"/>
      <c r="E779" s="15"/>
      <c r="F779" s="15"/>
      <c r="G779" s="15"/>
      <c r="H779" s="15"/>
      <c r="I779" s="15"/>
      <c r="J779" s="15"/>
      <c r="K779" s="15"/>
      <c r="L779" s="15"/>
      <c r="M779" s="15"/>
      <c r="N779" s="15"/>
      <c r="O779" s="15"/>
      <c r="P779" s="15"/>
      <c r="Q779" s="15"/>
      <c r="R779" s="15"/>
      <c r="S779" s="15"/>
      <c r="T779" s="15"/>
      <c r="U779" s="15"/>
      <c r="V779" s="15"/>
    </row>
    <row r="780" spans="1:22">
      <c r="A780" s="15"/>
      <c r="B780" s="15"/>
      <c r="C780" s="15"/>
      <c r="D780" s="15"/>
      <c r="E780" s="15"/>
      <c r="F780" s="15"/>
      <c r="G780" s="15"/>
      <c r="H780" s="15"/>
      <c r="I780" s="15"/>
      <c r="J780" s="15"/>
      <c r="K780" s="15"/>
      <c r="L780" s="15"/>
      <c r="M780" s="15"/>
      <c r="N780" s="15"/>
      <c r="O780" s="15"/>
      <c r="P780" s="15"/>
      <c r="Q780" s="15"/>
      <c r="R780" s="15"/>
      <c r="S780" s="15"/>
      <c r="T780" s="15"/>
      <c r="U780" s="15"/>
      <c r="V780" s="15"/>
    </row>
    <row r="781" spans="1:22">
      <c r="A781" s="15"/>
      <c r="B781" s="15"/>
      <c r="C781" s="15"/>
      <c r="D781" s="15"/>
      <c r="E781" s="15"/>
      <c r="F781" s="15"/>
      <c r="G781" s="15"/>
      <c r="H781" s="15"/>
      <c r="I781" s="15"/>
      <c r="J781" s="15"/>
      <c r="K781" s="15"/>
      <c r="L781" s="15"/>
      <c r="M781" s="15"/>
      <c r="N781" s="15"/>
      <c r="O781" s="15"/>
      <c r="P781" s="15"/>
      <c r="Q781" s="15"/>
      <c r="R781" s="15"/>
      <c r="S781" s="15"/>
      <c r="T781" s="15"/>
      <c r="U781" s="15"/>
      <c r="V781" s="15"/>
    </row>
    <row r="782" spans="1:22">
      <c r="A782" s="15"/>
      <c r="B782" s="15"/>
      <c r="C782" s="15"/>
      <c r="D782" s="15"/>
      <c r="E782" s="15"/>
      <c r="F782" s="15"/>
      <c r="G782" s="15"/>
      <c r="H782" s="15"/>
      <c r="I782" s="15"/>
      <c r="J782" s="15"/>
      <c r="K782" s="15"/>
      <c r="L782" s="15"/>
      <c r="M782" s="15"/>
      <c r="N782" s="15"/>
      <c r="O782" s="15"/>
      <c r="P782" s="15"/>
      <c r="Q782" s="15"/>
      <c r="R782" s="15"/>
      <c r="S782" s="15"/>
      <c r="T782" s="15"/>
      <c r="U782" s="15"/>
      <c r="V782" s="15"/>
    </row>
    <row r="783" spans="1:22">
      <c r="A783" s="15"/>
      <c r="B783" s="15"/>
      <c r="C783" s="15"/>
      <c r="D783" s="15"/>
      <c r="E783" s="15"/>
      <c r="F783" s="15"/>
      <c r="G783" s="15"/>
      <c r="H783" s="15"/>
      <c r="I783" s="15"/>
      <c r="J783" s="15"/>
      <c r="K783" s="15"/>
      <c r="L783" s="15"/>
      <c r="M783" s="15"/>
      <c r="N783" s="15"/>
      <c r="O783" s="15"/>
      <c r="P783" s="15"/>
      <c r="Q783" s="15"/>
      <c r="R783" s="15"/>
      <c r="S783" s="15"/>
      <c r="T783" s="15"/>
      <c r="U783" s="15"/>
      <c r="V783" s="15"/>
    </row>
    <row r="784" spans="1:22">
      <c r="A784" s="15"/>
      <c r="B784" s="15"/>
      <c r="C784" s="15"/>
      <c r="D784" s="15"/>
      <c r="E784" s="15"/>
      <c r="F784" s="15"/>
      <c r="G784" s="15"/>
      <c r="H784" s="15"/>
      <c r="I784" s="15"/>
      <c r="J784" s="15"/>
      <c r="K784" s="15"/>
      <c r="L784" s="15"/>
      <c r="M784" s="15"/>
      <c r="N784" s="15"/>
      <c r="O784" s="15"/>
      <c r="P784" s="15"/>
      <c r="Q784" s="15"/>
      <c r="R784" s="15"/>
      <c r="S784" s="15"/>
      <c r="T784" s="15"/>
      <c r="U784" s="15"/>
      <c r="V784" s="15"/>
    </row>
    <row r="785" spans="1:22">
      <c r="A785" s="15"/>
      <c r="B785" s="15"/>
      <c r="C785" s="15"/>
      <c r="D785" s="15"/>
      <c r="E785" s="15"/>
      <c r="F785" s="15"/>
      <c r="G785" s="15"/>
      <c r="H785" s="15"/>
      <c r="I785" s="15"/>
      <c r="J785" s="15"/>
      <c r="K785" s="15"/>
      <c r="L785" s="15"/>
      <c r="M785" s="15"/>
      <c r="N785" s="15"/>
      <c r="O785" s="15"/>
      <c r="P785" s="15"/>
      <c r="Q785" s="15"/>
      <c r="R785" s="15"/>
      <c r="S785" s="15"/>
      <c r="T785" s="15"/>
      <c r="U785" s="15"/>
      <c r="V785" s="15"/>
    </row>
    <row r="786" spans="1:22">
      <c r="A786" s="15"/>
      <c r="B786" s="15"/>
      <c r="C786" s="15"/>
      <c r="D786" s="15"/>
      <c r="E786" s="15"/>
      <c r="F786" s="15"/>
      <c r="G786" s="15"/>
      <c r="H786" s="15"/>
      <c r="I786" s="15"/>
      <c r="J786" s="15"/>
      <c r="K786" s="15"/>
      <c r="L786" s="15"/>
      <c r="M786" s="15"/>
      <c r="N786" s="15"/>
      <c r="O786" s="15"/>
      <c r="P786" s="15"/>
      <c r="Q786" s="15"/>
      <c r="R786" s="15"/>
      <c r="S786" s="15"/>
      <c r="T786" s="15"/>
      <c r="U786" s="15"/>
      <c r="V786" s="15"/>
    </row>
    <row r="787" spans="1:22">
      <c r="A787" s="15"/>
      <c r="B787" s="15"/>
      <c r="C787" s="15"/>
      <c r="D787" s="15"/>
      <c r="E787" s="15"/>
      <c r="F787" s="15"/>
      <c r="G787" s="15"/>
      <c r="H787" s="15"/>
      <c r="I787" s="15"/>
      <c r="J787" s="15"/>
      <c r="K787" s="15"/>
      <c r="L787" s="15"/>
      <c r="M787" s="15"/>
      <c r="N787" s="15"/>
      <c r="O787" s="15"/>
      <c r="P787" s="15"/>
      <c r="Q787" s="15"/>
      <c r="R787" s="15"/>
      <c r="S787" s="15"/>
      <c r="T787" s="15"/>
      <c r="U787" s="15"/>
      <c r="V787" s="15"/>
    </row>
    <row r="788" spans="1:22">
      <c r="A788" s="15"/>
      <c r="B788" s="15"/>
      <c r="C788" s="15"/>
      <c r="D788" s="15"/>
      <c r="E788" s="15"/>
      <c r="F788" s="15"/>
      <c r="G788" s="15"/>
      <c r="H788" s="15"/>
      <c r="I788" s="15"/>
      <c r="J788" s="15"/>
      <c r="K788" s="15"/>
      <c r="L788" s="15"/>
      <c r="M788" s="15"/>
      <c r="N788" s="15"/>
      <c r="O788" s="15"/>
      <c r="P788" s="15"/>
      <c r="Q788" s="15"/>
      <c r="R788" s="15"/>
      <c r="S788" s="15"/>
      <c r="T788" s="15"/>
      <c r="U788" s="15"/>
      <c r="V788" s="15"/>
    </row>
    <row r="789" spans="1:22">
      <c r="A789" s="15"/>
      <c r="B789" s="15"/>
      <c r="C789" s="15"/>
      <c r="D789" s="15"/>
      <c r="E789" s="15"/>
      <c r="F789" s="15"/>
      <c r="G789" s="15"/>
      <c r="H789" s="15"/>
      <c r="I789" s="15"/>
      <c r="J789" s="15"/>
      <c r="K789" s="15"/>
      <c r="L789" s="15"/>
      <c r="M789" s="15"/>
      <c r="N789" s="15"/>
      <c r="O789" s="15"/>
      <c r="P789" s="15"/>
      <c r="Q789" s="15"/>
      <c r="R789" s="15"/>
      <c r="S789" s="15"/>
      <c r="T789" s="15"/>
      <c r="U789" s="15"/>
      <c r="V789" s="15"/>
    </row>
    <row r="790" spans="1:22">
      <c r="A790" s="15"/>
      <c r="B790" s="15"/>
      <c r="C790" s="15"/>
      <c r="D790" s="15"/>
      <c r="E790" s="15"/>
      <c r="F790" s="15"/>
      <c r="G790" s="15"/>
      <c r="H790" s="15"/>
      <c r="I790" s="15"/>
      <c r="J790" s="15"/>
      <c r="K790" s="15"/>
      <c r="L790" s="15"/>
      <c r="M790" s="15"/>
      <c r="N790" s="15"/>
      <c r="O790" s="15"/>
      <c r="P790" s="15"/>
      <c r="Q790" s="15"/>
      <c r="R790" s="15"/>
      <c r="S790" s="15"/>
      <c r="T790" s="15"/>
      <c r="U790" s="15"/>
      <c r="V790" s="15"/>
    </row>
    <row r="791" spans="1:22">
      <c r="A791" s="15"/>
      <c r="B791" s="15"/>
      <c r="C791" s="15"/>
      <c r="D791" s="15"/>
      <c r="E791" s="15"/>
      <c r="F791" s="15"/>
      <c r="G791" s="15"/>
      <c r="H791" s="15"/>
      <c r="I791" s="15"/>
      <c r="J791" s="15"/>
      <c r="K791" s="15"/>
      <c r="L791" s="15"/>
      <c r="M791" s="15"/>
      <c r="N791" s="15"/>
      <c r="O791" s="15"/>
      <c r="P791" s="15"/>
      <c r="Q791" s="15"/>
      <c r="R791" s="15"/>
      <c r="S791" s="15"/>
      <c r="T791" s="15"/>
      <c r="U791" s="15"/>
      <c r="V791" s="15"/>
    </row>
    <row r="792" spans="1:22">
      <c r="A792" s="15"/>
      <c r="B792" s="15"/>
      <c r="C792" s="15"/>
      <c r="D792" s="15"/>
      <c r="E792" s="15"/>
      <c r="F792" s="15"/>
      <c r="G792" s="15"/>
      <c r="H792" s="15"/>
      <c r="I792" s="15"/>
      <c r="J792" s="15"/>
      <c r="K792" s="15"/>
      <c r="L792" s="15"/>
      <c r="M792" s="15"/>
      <c r="N792" s="15"/>
      <c r="O792" s="15"/>
      <c r="P792" s="15"/>
      <c r="Q792" s="15"/>
      <c r="R792" s="15"/>
      <c r="S792" s="15"/>
      <c r="T792" s="15"/>
      <c r="U792" s="15"/>
      <c r="V792" s="15"/>
    </row>
    <row r="793" spans="1:22">
      <c r="A793" s="15"/>
      <c r="B793" s="15"/>
      <c r="C793" s="15"/>
      <c r="D793" s="15"/>
      <c r="E793" s="15"/>
      <c r="F793" s="15"/>
      <c r="G793" s="15"/>
      <c r="H793" s="15"/>
      <c r="I793" s="15"/>
      <c r="J793" s="15"/>
      <c r="K793" s="15"/>
      <c r="L793" s="15"/>
      <c r="M793" s="15"/>
      <c r="N793" s="15"/>
      <c r="O793" s="15"/>
      <c r="P793" s="15"/>
      <c r="Q793" s="15"/>
      <c r="R793" s="15"/>
      <c r="S793" s="15"/>
      <c r="T793" s="15"/>
      <c r="U793" s="15"/>
      <c r="V793" s="15"/>
    </row>
    <row r="794" spans="1:22">
      <c r="A794" s="15"/>
      <c r="B794" s="15"/>
      <c r="C794" s="15"/>
      <c r="D794" s="15"/>
      <c r="E794" s="15"/>
      <c r="F794" s="15"/>
      <c r="G794" s="15"/>
      <c r="H794" s="15"/>
      <c r="I794" s="15"/>
      <c r="J794" s="15"/>
      <c r="K794" s="15"/>
      <c r="L794" s="15"/>
      <c r="M794" s="15"/>
      <c r="N794" s="15"/>
      <c r="O794" s="15"/>
      <c r="P794" s="15"/>
      <c r="Q794" s="15"/>
      <c r="R794" s="15"/>
      <c r="S794" s="15"/>
      <c r="T794" s="15"/>
      <c r="U794" s="15"/>
      <c r="V794" s="15"/>
    </row>
    <row r="795" spans="1:22">
      <c r="A795" s="15"/>
      <c r="B795" s="15"/>
      <c r="C795" s="15"/>
      <c r="D795" s="15"/>
      <c r="E795" s="15"/>
      <c r="F795" s="15"/>
      <c r="G795" s="15"/>
      <c r="H795" s="15"/>
      <c r="I795" s="15"/>
      <c r="J795" s="15"/>
      <c r="K795" s="15"/>
      <c r="L795" s="15"/>
      <c r="M795" s="15"/>
      <c r="N795" s="15"/>
      <c r="O795" s="15"/>
      <c r="P795" s="15"/>
      <c r="Q795" s="15"/>
      <c r="R795" s="15"/>
      <c r="S795" s="15"/>
      <c r="T795" s="15"/>
      <c r="U795" s="15"/>
      <c r="V795" s="15"/>
    </row>
    <row r="796" spans="1:22">
      <c r="A796" s="15"/>
      <c r="B796" s="15"/>
      <c r="C796" s="15"/>
      <c r="D796" s="15"/>
      <c r="E796" s="15"/>
      <c r="F796" s="15"/>
      <c r="G796" s="15"/>
      <c r="H796" s="15"/>
      <c r="I796" s="15"/>
      <c r="J796" s="15"/>
      <c r="K796" s="15"/>
      <c r="L796" s="15"/>
      <c r="M796" s="15"/>
      <c r="N796" s="15"/>
      <c r="O796" s="15"/>
      <c r="P796" s="15"/>
      <c r="Q796" s="15"/>
      <c r="R796" s="15"/>
      <c r="S796" s="15"/>
      <c r="T796" s="15"/>
      <c r="U796" s="15"/>
      <c r="V796" s="15"/>
    </row>
    <row r="797" spans="1:22">
      <c r="A797" s="15"/>
      <c r="B797" s="15"/>
      <c r="C797" s="15"/>
      <c r="D797" s="15"/>
      <c r="E797" s="15"/>
      <c r="F797" s="15"/>
      <c r="G797" s="15"/>
      <c r="H797" s="15"/>
      <c r="I797" s="15"/>
      <c r="J797" s="15"/>
      <c r="K797" s="15"/>
      <c r="L797" s="15"/>
      <c r="M797" s="15"/>
      <c r="N797" s="15"/>
      <c r="O797" s="15"/>
      <c r="P797" s="15"/>
      <c r="Q797" s="15"/>
      <c r="R797" s="15"/>
      <c r="S797" s="15"/>
      <c r="T797" s="15"/>
      <c r="U797" s="15"/>
      <c r="V797" s="15"/>
    </row>
    <row r="798" spans="1:22">
      <c r="A798" s="15"/>
      <c r="B798" s="15"/>
      <c r="C798" s="15"/>
      <c r="D798" s="15"/>
      <c r="E798" s="15"/>
      <c r="F798" s="15"/>
      <c r="G798" s="15"/>
      <c r="H798" s="15"/>
      <c r="I798" s="15"/>
      <c r="J798" s="15"/>
      <c r="K798" s="15"/>
      <c r="L798" s="15"/>
      <c r="M798" s="15"/>
      <c r="N798" s="15"/>
      <c r="O798" s="15"/>
      <c r="P798" s="15"/>
      <c r="Q798" s="15"/>
      <c r="R798" s="15"/>
      <c r="S798" s="15"/>
      <c r="T798" s="15"/>
      <c r="U798" s="15"/>
      <c r="V798" s="15"/>
    </row>
    <row r="799" spans="1:22">
      <c r="A799" s="15"/>
      <c r="B799" s="15"/>
      <c r="C799" s="15"/>
      <c r="D799" s="15"/>
      <c r="E799" s="15"/>
      <c r="F799" s="15"/>
      <c r="G799" s="15"/>
      <c r="H799" s="15"/>
      <c r="I799" s="15"/>
      <c r="J799" s="15"/>
      <c r="K799" s="15"/>
      <c r="L799" s="15"/>
      <c r="M799" s="15"/>
      <c r="N799" s="15"/>
      <c r="O799" s="15"/>
      <c r="P799" s="15"/>
      <c r="Q799" s="15"/>
      <c r="R799" s="15"/>
      <c r="S799" s="15"/>
      <c r="T799" s="15"/>
      <c r="U799" s="15"/>
      <c r="V799" s="15"/>
    </row>
    <row r="800" spans="1:22">
      <c r="A800" s="15"/>
      <c r="B800" s="15"/>
      <c r="C800" s="15"/>
      <c r="D800" s="15"/>
      <c r="E800" s="15"/>
      <c r="F800" s="15"/>
      <c r="G800" s="15"/>
      <c r="H800" s="15"/>
      <c r="I800" s="15"/>
      <c r="J800" s="15"/>
      <c r="K800" s="15"/>
      <c r="L800" s="15"/>
      <c r="M800" s="15"/>
      <c r="N800" s="15"/>
      <c r="O800" s="15"/>
      <c r="P800" s="15"/>
      <c r="Q800" s="15"/>
      <c r="R800" s="15"/>
      <c r="S800" s="15"/>
      <c r="T800" s="15"/>
      <c r="U800" s="15"/>
      <c r="V800" s="15"/>
    </row>
    <row r="801" spans="1:22">
      <c r="A801" s="15"/>
      <c r="B801" s="15"/>
      <c r="C801" s="15"/>
      <c r="D801" s="15"/>
      <c r="E801" s="15"/>
      <c r="F801" s="15"/>
      <c r="G801" s="15"/>
      <c r="H801" s="15"/>
      <c r="I801" s="15"/>
      <c r="J801" s="15"/>
      <c r="K801" s="15"/>
      <c r="L801" s="15"/>
      <c r="M801" s="15"/>
      <c r="N801" s="15"/>
      <c r="O801" s="15"/>
      <c r="P801" s="15"/>
      <c r="Q801" s="15"/>
      <c r="R801" s="15"/>
      <c r="S801" s="15"/>
      <c r="T801" s="15"/>
      <c r="U801" s="15"/>
      <c r="V801" s="15"/>
    </row>
    <row r="802" spans="1:22">
      <c r="A802" s="15"/>
      <c r="B802" s="15"/>
      <c r="C802" s="15"/>
      <c r="D802" s="15"/>
      <c r="E802" s="15"/>
      <c r="F802" s="15"/>
      <c r="G802" s="15"/>
      <c r="H802" s="15"/>
      <c r="I802" s="15"/>
      <c r="J802" s="15"/>
      <c r="K802" s="15"/>
      <c r="L802" s="15"/>
      <c r="M802" s="15"/>
      <c r="N802" s="15"/>
      <c r="O802" s="15"/>
      <c r="P802" s="15"/>
      <c r="Q802" s="15"/>
      <c r="R802" s="15"/>
      <c r="S802" s="15"/>
      <c r="T802" s="15"/>
      <c r="U802" s="15"/>
      <c r="V802" s="15"/>
    </row>
    <row r="803" spans="1:22">
      <c r="A803" s="15"/>
      <c r="B803" s="15"/>
      <c r="C803" s="15"/>
      <c r="D803" s="15"/>
      <c r="E803" s="15"/>
      <c r="F803" s="15"/>
      <c r="G803" s="15"/>
      <c r="H803" s="15"/>
      <c r="I803" s="15"/>
      <c r="J803" s="15"/>
      <c r="K803" s="15"/>
      <c r="L803" s="15"/>
      <c r="M803" s="15"/>
      <c r="N803" s="15"/>
      <c r="O803" s="15"/>
      <c r="P803" s="15"/>
      <c r="Q803" s="15"/>
      <c r="R803" s="15"/>
      <c r="S803" s="15"/>
      <c r="T803" s="15"/>
      <c r="U803" s="15"/>
      <c r="V803" s="15"/>
    </row>
    <row r="804" spans="1:22">
      <c r="A804" s="15"/>
      <c r="B804" s="15"/>
      <c r="C804" s="15"/>
      <c r="D804" s="15"/>
      <c r="E804" s="15"/>
      <c r="F804" s="15"/>
      <c r="G804" s="15"/>
      <c r="H804" s="15"/>
      <c r="I804" s="15"/>
      <c r="J804" s="15"/>
      <c r="K804" s="15"/>
      <c r="L804" s="15"/>
      <c r="M804" s="15"/>
      <c r="N804" s="15"/>
      <c r="O804" s="15"/>
      <c r="P804" s="15"/>
      <c r="Q804" s="15"/>
      <c r="R804" s="15"/>
      <c r="S804" s="15"/>
      <c r="T804" s="15"/>
      <c r="U804" s="15"/>
      <c r="V804" s="15"/>
    </row>
    <row r="805" spans="1:22">
      <c r="A805" s="15"/>
      <c r="B805" s="15"/>
      <c r="C805" s="15"/>
      <c r="D805" s="15"/>
      <c r="E805" s="15"/>
      <c r="F805" s="15"/>
      <c r="G805" s="15"/>
      <c r="H805" s="15"/>
      <c r="I805" s="15"/>
      <c r="J805" s="15"/>
      <c r="K805" s="15"/>
      <c r="L805" s="15"/>
      <c r="M805" s="15"/>
      <c r="N805" s="15"/>
      <c r="O805" s="15"/>
      <c r="P805" s="15"/>
      <c r="Q805" s="15"/>
      <c r="R805" s="15"/>
      <c r="S805" s="15"/>
      <c r="T805" s="15"/>
      <c r="U805" s="15"/>
      <c r="V805" s="15"/>
    </row>
  </sheetData>
  <sheetProtection algorithmName="SHA-512" hashValue="CQ8wsGOdi4JXbLX0MCBwDfsoWRzFFY+AQ8jRxgfbS67uZ10Nb7jJRymaxPw4s9YKnm5/wJ6AF9t5EIlzB9+UHg==" saltValue="NZH1c8yC+4ADprspkvPa9A==" spinCount="100000" sheet="1" objects="1" scenarios="1"/>
  <protectedRanges>
    <protectedRange sqref="D11:K12" name="Symulacjaprzygotowanadla_1"/>
  </protectedRanges>
  <mergeCells count="45">
    <mergeCell ref="D190:U191"/>
    <mergeCell ref="D181:V182"/>
    <mergeCell ref="D183:V184"/>
    <mergeCell ref="D185:V186"/>
    <mergeCell ref="P38:R38"/>
    <mergeCell ref="S38:U38"/>
    <mergeCell ref="E49:I50"/>
    <mergeCell ref="P49:T50"/>
    <mergeCell ref="P54:R54"/>
    <mergeCell ref="S54:U54"/>
    <mergeCell ref="R135:S135"/>
    <mergeCell ref="L136:L137"/>
    <mergeCell ref="R136:S137"/>
    <mergeCell ref="O130:P131"/>
    <mergeCell ref="N130:N131"/>
    <mergeCell ref="Q130:Q131"/>
    <mergeCell ref="E33:I34"/>
    <mergeCell ref="S70:U70"/>
    <mergeCell ref="E81:I82"/>
    <mergeCell ref="D1:I1"/>
    <mergeCell ref="D8:V9"/>
    <mergeCell ref="D11:K12"/>
    <mergeCell ref="J1:K1"/>
    <mergeCell ref="R1:S1"/>
    <mergeCell ref="R3:S4"/>
    <mergeCell ref="N1:Q1"/>
    <mergeCell ref="T1:V1"/>
    <mergeCell ref="Q3:Q4"/>
    <mergeCell ref="U3:V4"/>
    <mergeCell ref="P81:T82"/>
    <mergeCell ref="O132:P133"/>
    <mergeCell ref="E141:H142"/>
    <mergeCell ref="D179:H180"/>
    <mergeCell ref="E17:I18"/>
    <mergeCell ref="T22:U22"/>
    <mergeCell ref="L121:S122"/>
    <mergeCell ref="P33:T34"/>
    <mergeCell ref="E121:G122"/>
    <mergeCell ref="P22:R22"/>
    <mergeCell ref="P17:T18"/>
    <mergeCell ref="P86:R86"/>
    <mergeCell ref="S86:U86"/>
    <mergeCell ref="E65:I66"/>
    <mergeCell ref="P65:T66"/>
    <mergeCell ref="P70:R70"/>
  </mergeCells>
  <conditionalFormatting sqref="M108:M112">
    <cfRule type="containsText" dxfId="1" priority="6" operator="containsText" text="nie dotyczy">
      <formula>NOT(ISERROR(SEARCH("nie dotyczy",M108)))</formula>
    </cfRule>
  </conditionalFormatting>
  <conditionalFormatting sqref="R108:R112">
    <cfRule type="containsText" dxfId="0" priority="1" operator="containsText" text="nie dotyczy">
      <formula>NOT(ISERROR(SEARCH("nie dotyczy",R108)))</formula>
    </cfRule>
  </conditionalFormatting>
  <pageMargins left="0.70866141732283472" right="0.70866141732283472" top="0.74803149606299213" bottom="0.74803149606299213" header="0.31496062992125984" footer="0.31496062992125984"/>
  <pageSetup paperSize="9" scale="5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19</xdr:col>
                    <xdr:colOff>83820</xdr:colOff>
                    <xdr:row>16</xdr:row>
                    <xdr:rowOff>30480</xdr:rowOff>
                  </from>
                  <to>
                    <xdr:col>19</xdr:col>
                    <xdr:colOff>320040</xdr:colOff>
                    <xdr:row>17</xdr:row>
                    <xdr:rowOff>152400</xdr:rowOff>
                  </to>
                </anchor>
              </controlPr>
            </control>
          </mc:Choice>
        </mc:AlternateContent>
        <mc:AlternateContent xmlns:mc="http://schemas.openxmlformats.org/markup-compatibility/2006">
          <mc:Choice Requires="x14">
            <control shapeId="11279" r:id="rId5" name="Group Box 15">
              <controlPr defaultSize="0" autoFill="0" autoPict="0">
                <anchor moveWithCells="1">
                  <from>
                    <xdr:col>13</xdr:col>
                    <xdr:colOff>541020</xdr:colOff>
                    <xdr:row>19</xdr:row>
                    <xdr:rowOff>175260</xdr:rowOff>
                  </from>
                  <to>
                    <xdr:col>21</xdr:col>
                    <xdr:colOff>1554480</xdr:colOff>
                    <xdr:row>28</xdr:row>
                    <xdr:rowOff>60960</xdr:rowOff>
                  </to>
                </anchor>
              </controlPr>
            </control>
          </mc:Choice>
        </mc:AlternateContent>
        <mc:AlternateContent xmlns:mc="http://schemas.openxmlformats.org/markup-compatibility/2006">
          <mc:Choice Requires="x14">
            <control shapeId="11280" r:id="rId6" name="Option Button 16">
              <controlPr defaultSize="0" autoFill="0" autoLine="0" autoPict="0">
                <anchor moveWithCells="1">
                  <from>
                    <xdr:col>17</xdr:col>
                    <xdr:colOff>15240</xdr:colOff>
                    <xdr:row>22</xdr:row>
                    <xdr:rowOff>30480</xdr:rowOff>
                  </from>
                  <to>
                    <xdr:col>17</xdr:col>
                    <xdr:colOff>297180</xdr:colOff>
                    <xdr:row>23</xdr:row>
                    <xdr:rowOff>114300</xdr:rowOff>
                  </to>
                </anchor>
              </controlPr>
            </control>
          </mc:Choice>
        </mc:AlternateContent>
        <mc:AlternateContent xmlns:mc="http://schemas.openxmlformats.org/markup-compatibility/2006">
          <mc:Choice Requires="x14">
            <control shapeId="11281" r:id="rId7" name="Option Button 17">
              <controlPr defaultSize="0" autoFill="0" autoLine="0" autoPict="0">
                <anchor moveWithCells="1">
                  <from>
                    <xdr:col>20</xdr:col>
                    <xdr:colOff>7620</xdr:colOff>
                    <xdr:row>22</xdr:row>
                    <xdr:rowOff>30480</xdr:rowOff>
                  </from>
                  <to>
                    <xdr:col>20</xdr:col>
                    <xdr:colOff>281940</xdr:colOff>
                    <xdr:row>23</xdr:row>
                    <xdr:rowOff>121920</xdr:rowOff>
                  </to>
                </anchor>
              </controlPr>
            </control>
          </mc:Choice>
        </mc:AlternateContent>
        <mc:AlternateContent xmlns:mc="http://schemas.openxmlformats.org/markup-compatibility/2006">
          <mc:Choice Requires="x14">
            <control shapeId="11282" r:id="rId8" name="Check Box 18">
              <controlPr defaultSize="0" autoFill="0" autoLine="0" autoPict="0">
                <anchor moveWithCells="1">
                  <from>
                    <xdr:col>19</xdr:col>
                    <xdr:colOff>83820</xdr:colOff>
                    <xdr:row>32</xdr:row>
                    <xdr:rowOff>30480</xdr:rowOff>
                  </from>
                  <to>
                    <xdr:col>19</xdr:col>
                    <xdr:colOff>327660</xdr:colOff>
                    <xdr:row>33</xdr:row>
                    <xdr:rowOff>144780</xdr:rowOff>
                  </to>
                </anchor>
              </controlPr>
            </control>
          </mc:Choice>
        </mc:AlternateContent>
        <mc:AlternateContent xmlns:mc="http://schemas.openxmlformats.org/markup-compatibility/2006">
          <mc:Choice Requires="x14">
            <control shapeId="11283" r:id="rId9" name="Group Box 19">
              <controlPr defaultSize="0" autoFill="0" autoPict="0">
                <anchor moveWithCells="1">
                  <from>
                    <xdr:col>13</xdr:col>
                    <xdr:colOff>541020</xdr:colOff>
                    <xdr:row>35</xdr:row>
                    <xdr:rowOff>175260</xdr:rowOff>
                  </from>
                  <to>
                    <xdr:col>21</xdr:col>
                    <xdr:colOff>1546860</xdr:colOff>
                    <xdr:row>44</xdr:row>
                    <xdr:rowOff>60960</xdr:rowOff>
                  </to>
                </anchor>
              </controlPr>
            </control>
          </mc:Choice>
        </mc:AlternateContent>
        <mc:AlternateContent xmlns:mc="http://schemas.openxmlformats.org/markup-compatibility/2006">
          <mc:Choice Requires="x14">
            <control shapeId="11286" r:id="rId10" name="Option Button 22">
              <controlPr defaultSize="0" autoFill="0" autoLine="0" autoPict="0">
                <anchor moveWithCells="1">
                  <from>
                    <xdr:col>17</xdr:col>
                    <xdr:colOff>22860</xdr:colOff>
                    <xdr:row>38</xdr:row>
                    <xdr:rowOff>45720</xdr:rowOff>
                  </from>
                  <to>
                    <xdr:col>17</xdr:col>
                    <xdr:colOff>365760</xdr:colOff>
                    <xdr:row>39</xdr:row>
                    <xdr:rowOff>83820</xdr:rowOff>
                  </to>
                </anchor>
              </controlPr>
            </control>
          </mc:Choice>
        </mc:AlternateContent>
        <mc:AlternateContent xmlns:mc="http://schemas.openxmlformats.org/markup-compatibility/2006">
          <mc:Choice Requires="x14">
            <control shapeId="11287" r:id="rId11" name="Option Button 23">
              <controlPr defaultSize="0" autoFill="0" autoLine="0" autoPict="0">
                <anchor moveWithCells="1">
                  <from>
                    <xdr:col>19</xdr:col>
                    <xdr:colOff>617220</xdr:colOff>
                    <xdr:row>38</xdr:row>
                    <xdr:rowOff>53340</xdr:rowOff>
                  </from>
                  <to>
                    <xdr:col>20</xdr:col>
                    <xdr:colOff>327660</xdr:colOff>
                    <xdr:row>39</xdr:row>
                    <xdr:rowOff>83820</xdr:rowOff>
                  </to>
                </anchor>
              </controlPr>
            </control>
          </mc:Choice>
        </mc:AlternateContent>
        <mc:AlternateContent xmlns:mc="http://schemas.openxmlformats.org/markup-compatibility/2006">
          <mc:Choice Requires="x14">
            <control shapeId="11288" r:id="rId12" name="Check Box 24">
              <controlPr defaultSize="0" autoFill="0" autoLine="0" autoPict="0">
                <anchor moveWithCells="1">
                  <from>
                    <xdr:col>19</xdr:col>
                    <xdr:colOff>83820</xdr:colOff>
                    <xdr:row>48</xdr:row>
                    <xdr:rowOff>30480</xdr:rowOff>
                  </from>
                  <to>
                    <xdr:col>19</xdr:col>
                    <xdr:colOff>327660</xdr:colOff>
                    <xdr:row>49</xdr:row>
                    <xdr:rowOff>144780</xdr:rowOff>
                  </to>
                </anchor>
              </controlPr>
            </control>
          </mc:Choice>
        </mc:AlternateContent>
        <mc:AlternateContent xmlns:mc="http://schemas.openxmlformats.org/markup-compatibility/2006">
          <mc:Choice Requires="x14">
            <control shapeId="11289" r:id="rId13" name="Group Box 25">
              <controlPr defaultSize="0" autoFill="0" autoPict="0">
                <anchor moveWithCells="1">
                  <from>
                    <xdr:col>13</xdr:col>
                    <xdr:colOff>541020</xdr:colOff>
                    <xdr:row>51</xdr:row>
                    <xdr:rowOff>175260</xdr:rowOff>
                  </from>
                  <to>
                    <xdr:col>21</xdr:col>
                    <xdr:colOff>1546860</xdr:colOff>
                    <xdr:row>60</xdr:row>
                    <xdr:rowOff>60960</xdr:rowOff>
                  </to>
                </anchor>
              </controlPr>
            </control>
          </mc:Choice>
        </mc:AlternateContent>
        <mc:AlternateContent xmlns:mc="http://schemas.openxmlformats.org/markup-compatibility/2006">
          <mc:Choice Requires="x14">
            <control shapeId="11292" r:id="rId14" name="Option Button 28">
              <controlPr defaultSize="0" autoFill="0" autoLine="0" autoPict="0">
                <anchor moveWithCells="1">
                  <from>
                    <xdr:col>17</xdr:col>
                    <xdr:colOff>22860</xdr:colOff>
                    <xdr:row>54</xdr:row>
                    <xdr:rowOff>15240</xdr:rowOff>
                  </from>
                  <to>
                    <xdr:col>17</xdr:col>
                    <xdr:colOff>327660</xdr:colOff>
                    <xdr:row>55</xdr:row>
                    <xdr:rowOff>152400</xdr:rowOff>
                  </to>
                </anchor>
              </controlPr>
            </control>
          </mc:Choice>
        </mc:AlternateContent>
        <mc:AlternateContent xmlns:mc="http://schemas.openxmlformats.org/markup-compatibility/2006">
          <mc:Choice Requires="x14">
            <control shapeId="11293" r:id="rId15" name="Option Button 29">
              <controlPr defaultSize="0" autoFill="0" autoLine="0" autoPict="0">
                <anchor moveWithCells="1">
                  <from>
                    <xdr:col>20</xdr:col>
                    <xdr:colOff>7620</xdr:colOff>
                    <xdr:row>53</xdr:row>
                    <xdr:rowOff>198120</xdr:rowOff>
                  </from>
                  <to>
                    <xdr:col>20</xdr:col>
                    <xdr:colOff>304800</xdr:colOff>
                    <xdr:row>55</xdr:row>
                    <xdr:rowOff>152400</xdr:rowOff>
                  </to>
                </anchor>
              </controlPr>
            </control>
          </mc:Choice>
        </mc:AlternateContent>
        <mc:AlternateContent xmlns:mc="http://schemas.openxmlformats.org/markup-compatibility/2006">
          <mc:Choice Requires="x14">
            <control shapeId="11294" r:id="rId16" name="Check Box 30">
              <controlPr defaultSize="0" autoFill="0" autoLine="0" autoPict="0">
                <anchor moveWithCells="1">
                  <from>
                    <xdr:col>19</xdr:col>
                    <xdr:colOff>83820</xdr:colOff>
                    <xdr:row>64</xdr:row>
                    <xdr:rowOff>30480</xdr:rowOff>
                  </from>
                  <to>
                    <xdr:col>19</xdr:col>
                    <xdr:colOff>320040</xdr:colOff>
                    <xdr:row>65</xdr:row>
                    <xdr:rowOff>137160</xdr:rowOff>
                  </to>
                </anchor>
              </controlPr>
            </control>
          </mc:Choice>
        </mc:AlternateContent>
        <mc:AlternateContent xmlns:mc="http://schemas.openxmlformats.org/markup-compatibility/2006">
          <mc:Choice Requires="x14">
            <control shapeId="11295" r:id="rId17" name="Group Box 31">
              <controlPr defaultSize="0" autoFill="0" autoPict="0">
                <anchor moveWithCells="1">
                  <from>
                    <xdr:col>13</xdr:col>
                    <xdr:colOff>541020</xdr:colOff>
                    <xdr:row>67</xdr:row>
                    <xdr:rowOff>175260</xdr:rowOff>
                  </from>
                  <to>
                    <xdr:col>21</xdr:col>
                    <xdr:colOff>1546860</xdr:colOff>
                    <xdr:row>76</xdr:row>
                    <xdr:rowOff>60960</xdr:rowOff>
                  </to>
                </anchor>
              </controlPr>
            </control>
          </mc:Choice>
        </mc:AlternateContent>
        <mc:AlternateContent xmlns:mc="http://schemas.openxmlformats.org/markup-compatibility/2006">
          <mc:Choice Requires="x14">
            <control shapeId="11298" r:id="rId18" name="Option Button 34">
              <controlPr defaultSize="0" autoFill="0" autoLine="0" autoPict="0">
                <anchor moveWithCells="1">
                  <from>
                    <xdr:col>17</xdr:col>
                    <xdr:colOff>15240</xdr:colOff>
                    <xdr:row>70</xdr:row>
                    <xdr:rowOff>15240</xdr:rowOff>
                  </from>
                  <to>
                    <xdr:col>17</xdr:col>
                    <xdr:colOff>358140</xdr:colOff>
                    <xdr:row>71</xdr:row>
                    <xdr:rowOff>99060</xdr:rowOff>
                  </to>
                </anchor>
              </controlPr>
            </control>
          </mc:Choice>
        </mc:AlternateContent>
        <mc:AlternateContent xmlns:mc="http://schemas.openxmlformats.org/markup-compatibility/2006">
          <mc:Choice Requires="x14">
            <control shapeId="11299" r:id="rId19" name="Option Button 35">
              <controlPr defaultSize="0" autoFill="0" autoLine="0" autoPict="0">
                <anchor moveWithCells="1">
                  <from>
                    <xdr:col>19</xdr:col>
                    <xdr:colOff>617220</xdr:colOff>
                    <xdr:row>70</xdr:row>
                    <xdr:rowOff>38100</xdr:rowOff>
                  </from>
                  <to>
                    <xdr:col>20</xdr:col>
                    <xdr:colOff>274320</xdr:colOff>
                    <xdr:row>71</xdr:row>
                    <xdr:rowOff>121920</xdr:rowOff>
                  </to>
                </anchor>
              </controlPr>
            </control>
          </mc:Choice>
        </mc:AlternateContent>
        <mc:AlternateContent xmlns:mc="http://schemas.openxmlformats.org/markup-compatibility/2006">
          <mc:Choice Requires="x14">
            <control shapeId="11300" r:id="rId20" name="Check Box 36">
              <controlPr defaultSize="0" autoFill="0" autoLine="0" autoPict="0">
                <anchor moveWithCells="1">
                  <from>
                    <xdr:col>19</xdr:col>
                    <xdr:colOff>83820</xdr:colOff>
                    <xdr:row>80</xdr:row>
                    <xdr:rowOff>30480</xdr:rowOff>
                  </from>
                  <to>
                    <xdr:col>19</xdr:col>
                    <xdr:colOff>327660</xdr:colOff>
                    <xdr:row>81</xdr:row>
                    <xdr:rowOff>144780</xdr:rowOff>
                  </to>
                </anchor>
              </controlPr>
            </control>
          </mc:Choice>
        </mc:AlternateContent>
        <mc:AlternateContent xmlns:mc="http://schemas.openxmlformats.org/markup-compatibility/2006">
          <mc:Choice Requires="x14">
            <control shapeId="11301" r:id="rId21" name="Group Box 37">
              <controlPr defaultSize="0" autoFill="0" autoPict="0">
                <anchor moveWithCells="1">
                  <from>
                    <xdr:col>13</xdr:col>
                    <xdr:colOff>541020</xdr:colOff>
                    <xdr:row>83</xdr:row>
                    <xdr:rowOff>175260</xdr:rowOff>
                  </from>
                  <to>
                    <xdr:col>21</xdr:col>
                    <xdr:colOff>1554480</xdr:colOff>
                    <xdr:row>92</xdr:row>
                    <xdr:rowOff>38100</xdr:rowOff>
                  </to>
                </anchor>
              </controlPr>
            </control>
          </mc:Choice>
        </mc:AlternateContent>
        <mc:AlternateContent xmlns:mc="http://schemas.openxmlformats.org/markup-compatibility/2006">
          <mc:Choice Requires="x14">
            <control shapeId="11304" r:id="rId22" name="Option Button 40">
              <controlPr defaultSize="0" autoFill="0" autoLine="0" autoPict="0">
                <anchor moveWithCells="1">
                  <from>
                    <xdr:col>17</xdr:col>
                    <xdr:colOff>22860</xdr:colOff>
                    <xdr:row>86</xdr:row>
                    <xdr:rowOff>76200</xdr:rowOff>
                  </from>
                  <to>
                    <xdr:col>17</xdr:col>
                    <xdr:colOff>320040</xdr:colOff>
                    <xdr:row>87</xdr:row>
                    <xdr:rowOff>114300</xdr:rowOff>
                  </to>
                </anchor>
              </controlPr>
            </control>
          </mc:Choice>
        </mc:AlternateContent>
        <mc:AlternateContent xmlns:mc="http://schemas.openxmlformats.org/markup-compatibility/2006">
          <mc:Choice Requires="x14">
            <control shapeId="11305" r:id="rId23" name="Option Button 41">
              <controlPr defaultSize="0" autoFill="0" autoLine="0" autoPict="0">
                <anchor moveWithCells="1">
                  <from>
                    <xdr:col>20</xdr:col>
                    <xdr:colOff>7620</xdr:colOff>
                    <xdr:row>86</xdr:row>
                    <xdr:rowOff>76200</xdr:rowOff>
                  </from>
                  <to>
                    <xdr:col>20</xdr:col>
                    <xdr:colOff>304800</xdr:colOff>
                    <xdr:row>87</xdr:row>
                    <xdr:rowOff>121920</xdr:rowOff>
                  </to>
                </anchor>
              </controlPr>
            </control>
          </mc:Choice>
        </mc:AlternateContent>
        <mc:AlternateContent xmlns:mc="http://schemas.openxmlformats.org/markup-compatibility/2006">
          <mc:Choice Requires="x14">
            <control shapeId="11306" r:id="rId24" name="Option Button 42">
              <controlPr defaultSize="0" autoFill="0" autoLine="0" autoPict="0">
                <anchor moveWithCells="1">
                  <from>
                    <xdr:col>21</xdr:col>
                    <xdr:colOff>617220</xdr:colOff>
                    <xdr:row>22</xdr:row>
                    <xdr:rowOff>22860</xdr:rowOff>
                  </from>
                  <to>
                    <xdr:col>21</xdr:col>
                    <xdr:colOff>876300</xdr:colOff>
                    <xdr:row>23</xdr:row>
                    <xdr:rowOff>129540</xdr:rowOff>
                  </to>
                </anchor>
              </controlPr>
            </control>
          </mc:Choice>
        </mc:AlternateContent>
        <mc:AlternateContent xmlns:mc="http://schemas.openxmlformats.org/markup-compatibility/2006">
          <mc:Choice Requires="x14">
            <control shapeId="11307" r:id="rId25" name="Option Button 43">
              <controlPr defaultSize="0" autoFill="0" autoLine="0" autoPict="0">
                <anchor moveWithCells="1">
                  <from>
                    <xdr:col>21</xdr:col>
                    <xdr:colOff>617220</xdr:colOff>
                    <xdr:row>38</xdr:row>
                    <xdr:rowOff>68580</xdr:rowOff>
                  </from>
                  <to>
                    <xdr:col>21</xdr:col>
                    <xdr:colOff>944880</xdr:colOff>
                    <xdr:row>39</xdr:row>
                    <xdr:rowOff>91440</xdr:rowOff>
                  </to>
                </anchor>
              </controlPr>
            </control>
          </mc:Choice>
        </mc:AlternateContent>
        <mc:AlternateContent xmlns:mc="http://schemas.openxmlformats.org/markup-compatibility/2006">
          <mc:Choice Requires="x14">
            <control shapeId="11308" r:id="rId26" name="Option Button 44">
              <controlPr defaultSize="0" autoFill="0" autoLine="0" autoPict="0">
                <anchor moveWithCells="1">
                  <from>
                    <xdr:col>21</xdr:col>
                    <xdr:colOff>640080</xdr:colOff>
                    <xdr:row>86</xdr:row>
                    <xdr:rowOff>83820</xdr:rowOff>
                  </from>
                  <to>
                    <xdr:col>21</xdr:col>
                    <xdr:colOff>937260</xdr:colOff>
                    <xdr:row>87</xdr:row>
                    <xdr:rowOff>129540</xdr:rowOff>
                  </to>
                </anchor>
              </controlPr>
            </control>
          </mc:Choice>
        </mc:AlternateContent>
        <mc:AlternateContent xmlns:mc="http://schemas.openxmlformats.org/markup-compatibility/2006">
          <mc:Choice Requires="x14">
            <control shapeId="11309" r:id="rId27" name="Option Button 45">
              <controlPr defaultSize="0" autoFill="0" autoLine="0" autoPict="0">
                <anchor moveWithCells="1">
                  <from>
                    <xdr:col>21</xdr:col>
                    <xdr:colOff>617220</xdr:colOff>
                    <xdr:row>70</xdr:row>
                    <xdr:rowOff>38100</xdr:rowOff>
                  </from>
                  <to>
                    <xdr:col>21</xdr:col>
                    <xdr:colOff>899160</xdr:colOff>
                    <xdr:row>71</xdr:row>
                    <xdr:rowOff>121920</xdr:rowOff>
                  </to>
                </anchor>
              </controlPr>
            </control>
          </mc:Choice>
        </mc:AlternateContent>
        <mc:AlternateContent xmlns:mc="http://schemas.openxmlformats.org/markup-compatibility/2006">
          <mc:Choice Requires="x14">
            <control shapeId="11310" r:id="rId28" name="Option Button 46">
              <controlPr defaultSize="0" autoFill="0" autoLine="0" autoPict="0">
                <anchor moveWithCells="1">
                  <from>
                    <xdr:col>21</xdr:col>
                    <xdr:colOff>624840</xdr:colOff>
                    <xdr:row>53</xdr:row>
                    <xdr:rowOff>198120</xdr:rowOff>
                  </from>
                  <to>
                    <xdr:col>21</xdr:col>
                    <xdr:colOff>914400</xdr:colOff>
                    <xdr:row>55</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1" id="{B48F18F3-89C6-4398-B119-93F4B89C64C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I108</xm:sqref>
        </x14:conditionalFormatting>
        <x14:conditionalFormatting xmlns:xm="http://schemas.microsoft.com/office/excel/2006/main">
          <x14:cfRule type="iconSet" priority="10" id="{2EDA4279-D993-4014-BCCF-2D73A5B4151C}">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I109</xm:sqref>
        </x14:conditionalFormatting>
        <x14:conditionalFormatting xmlns:xm="http://schemas.microsoft.com/office/excel/2006/main">
          <x14:cfRule type="iconSet" priority="9" id="{6A615244-6F5D-4DA0-81CC-965571CC60A7}">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I110</xm:sqref>
        </x14:conditionalFormatting>
        <x14:conditionalFormatting xmlns:xm="http://schemas.microsoft.com/office/excel/2006/main">
          <x14:cfRule type="iconSet" priority="8" id="{2A2A0087-0797-4906-B986-97D974992AB6}">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I111</xm:sqref>
        </x14:conditionalFormatting>
        <x14:conditionalFormatting xmlns:xm="http://schemas.microsoft.com/office/excel/2006/main">
          <x14:cfRule type="iconSet" priority="7" id="{5E3CE63B-DD79-460F-85CB-B4AF2F69717C}">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0AF1-8ABC-4AAC-80BB-521B26C35E37}">
  <sheetPr codeName="Arkusz12"/>
  <dimension ref="A53:AE147"/>
  <sheetViews>
    <sheetView topLeftCell="A78" zoomScale="70" zoomScaleNormal="70" workbookViewId="0">
      <selection activeCell="J137" sqref="J137:J141"/>
    </sheetView>
  </sheetViews>
  <sheetFormatPr defaultRowHeight="14.4"/>
  <cols>
    <col min="1" max="2" width="8.88671875" style="150"/>
    <col min="3" max="3" width="25.77734375" style="150" customWidth="1"/>
    <col min="4" max="16384" width="8.88671875" style="150"/>
  </cols>
  <sheetData>
    <row r="53" spans="1:19">
      <c r="H53" s="150" t="s">
        <v>620</v>
      </c>
      <c r="I53" s="150" t="s">
        <v>621</v>
      </c>
      <c r="K53" s="150" t="s">
        <v>651</v>
      </c>
    </row>
    <row r="54" spans="1:19">
      <c r="B54" s="150" t="s">
        <v>564</v>
      </c>
      <c r="D54" s="150">
        <f>'Pom1'!N178</f>
        <v>3425</v>
      </c>
      <c r="E54" s="150" t="s">
        <v>68</v>
      </c>
      <c r="F54" s="150">
        <f>'Multisplit Vitoclima'!I108</f>
        <v>1</v>
      </c>
      <c r="G54" s="150">
        <f>IF(F54=0,0,D54)</f>
        <v>3425</v>
      </c>
      <c r="J54" s="150">
        <f>IF(G54=0,"",G54)</f>
        <v>3425</v>
      </c>
      <c r="K54" s="205">
        <f>MIN(J54:J58)/1000</f>
        <v>2.976</v>
      </c>
    </row>
    <row r="55" spans="1:19">
      <c r="B55" s="150" t="s">
        <v>572</v>
      </c>
      <c r="D55" s="150">
        <f>'Pom2'!N179</f>
        <v>2976</v>
      </c>
      <c r="E55" s="150" t="s">
        <v>68</v>
      </c>
      <c r="F55" s="150">
        <f>'Multisplit Vitoclima'!I109</f>
        <v>1</v>
      </c>
      <c r="G55" s="150">
        <f>IF(F55=0,0,D55)</f>
        <v>2976</v>
      </c>
      <c r="J55" s="150">
        <f>IF(G55=0,"",G55)</f>
        <v>2976</v>
      </c>
      <c r="K55" s="205">
        <f>G59</f>
        <v>9.7729999999999997</v>
      </c>
    </row>
    <row r="56" spans="1:19">
      <c r="B56" s="150" t="s">
        <v>573</v>
      </c>
      <c r="D56" s="150">
        <f>'Pom3'!N179</f>
        <v>2082</v>
      </c>
      <c r="E56" s="150" t="s">
        <v>68</v>
      </c>
      <c r="F56" s="150">
        <f>'Multisplit Vitoclima'!I110</f>
        <v>0</v>
      </c>
      <c r="G56" s="150">
        <f>IF(F56=0,0,D56)</f>
        <v>0</v>
      </c>
      <c r="J56" s="150" t="str">
        <f>IF(G56=0,"",G56)</f>
        <v/>
      </c>
    </row>
    <row r="57" spans="1:19">
      <c r="B57" s="150" t="s">
        <v>574</v>
      </c>
      <c r="D57" s="150">
        <f>'Pom4'!N179</f>
        <v>2457</v>
      </c>
      <c r="E57" s="150" t="s">
        <v>68</v>
      </c>
      <c r="F57" s="150">
        <f>'Multisplit Vitoclima'!I111</f>
        <v>0</v>
      </c>
      <c r="G57" s="150">
        <f>IF(F57=0,0,D57)</f>
        <v>0</v>
      </c>
      <c r="J57" s="150" t="str">
        <f>IF(G57=0,"",G57)</f>
        <v/>
      </c>
    </row>
    <row r="58" spans="1:19">
      <c r="B58" s="150" t="s">
        <v>581</v>
      </c>
      <c r="D58" s="150">
        <f>'Pom5'!N179</f>
        <v>3372</v>
      </c>
      <c r="E58" s="150" t="s">
        <v>68</v>
      </c>
      <c r="F58" s="150">
        <f>'Multisplit Vitoclima'!I112</f>
        <v>1</v>
      </c>
      <c r="G58" s="150">
        <f>IF(F58=0,0,D58)</f>
        <v>3372</v>
      </c>
      <c r="J58" s="150">
        <f>IF(G58=0,"",G58)</f>
        <v>3372</v>
      </c>
    </row>
    <row r="59" spans="1:19">
      <c r="E59" s="151" t="s">
        <v>68</v>
      </c>
      <c r="F59" s="150">
        <f>SUM(F54:F58)</f>
        <v>3</v>
      </c>
      <c r="G59" s="151">
        <f>SUM(G54:G58)/1000</f>
        <v>9.7729999999999997</v>
      </c>
    </row>
    <row r="62" spans="1:19">
      <c r="D62" s="150" t="s">
        <v>594</v>
      </c>
      <c r="E62" s="150" t="s">
        <v>595</v>
      </c>
      <c r="F62" s="150" t="s">
        <v>636</v>
      </c>
      <c r="G62" s="150" t="s">
        <v>596</v>
      </c>
      <c r="H62" s="150" t="s">
        <v>598</v>
      </c>
      <c r="I62" s="150" t="s">
        <v>597</v>
      </c>
      <c r="K62" s="150" t="s">
        <v>600</v>
      </c>
      <c r="M62" s="150" t="s">
        <v>599</v>
      </c>
      <c r="Q62" s="150" t="s">
        <v>605</v>
      </c>
      <c r="R62" s="152" t="s">
        <v>606</v>
      </c>
      <c r="S62" s="150" t="s">
        <v>607</v>
      </c>
    </row>
    <row r="63" spans="1:19">
      <c r="A63" s="150">
        <v>1</v>
      </c>
      <c r="B63" s="150" t="s">
        <v>604</v>
      </c>
      <c r="D63" s="150">
        <v>1</v>
      </c>
      <c r="E63" s="150">
        <v>2</v>
      </c>
      <c r="F63" s="150">
        <v>5.65</v>
      </c>
      <c r="G63" s="150">
        <v>2.14</v>
      </c>
      <c r="H63" s="150">
        <v>5.2</v>
      </c>
      <c r="I63" s="150">
        <v>5.8</v>
      </c>
      <c r="K63" s="150">
        <f>H63*0.5</f>
        <v>2.6</v>
      </c>
      <c r="M63" s="150">
        <f>H63*1.5</f>
        <v>7.8000000000000007</v>
      </c>
      <c r="O63" s="150">
        <v>7955866</v>
      </c>
      <c r="Q63" s="150">
        <f>IF(E63&lt;$F$59,0,1)</f>
        <v>0</v>
      </c>
      <c r="R63" s="150" t="str">
        <f>IF($G$59&lt;M63,IF($G$59&gt;K63,1,""),"")</f>
        <v/>
      </c>
      <c r="S63" s="150" t="str">
        <f>IF($G$59&lt;M63,IF($G$59&gt;H63,1,""),"")</f>
        <v/>
      </c>
    </row>
    <row r="64" spans="1:19">
      <c r="A64" s="150">
        <v>2</v>
      </c>
      <c r="B64" s="150" t="s">
        <v>603</v>
      </c>
      <c r="D64" s="150">
        <v>2</v>
      </c>
      <c r="E64" s="150">
        <v>4</v>
      </c>
      <c r="F64" s="150">
        <v>9.5</v>
      </c>
      <c r="G64" s="150">
        <v>2.29</v>
      </c>
      <c r="H64" s="150">
        <v>8</v>
      </c>
      <c r="I64" s="150">
        <v>10.26</v>
      </c>
      <c r="K64" s="150">
        <f>H64*0.5</f>
        <v>4</v>
      </c>
      <c r="M64" s="150">
        <f>H64*1.5</f>
        <v>12</v>
      </c>
      <c r="O64" s="150">
        <v>7955868</v>
      </c>
      <c r="Q64" s="150">
        <f>IF(E64&lt;$F$59,0,1)</f>
        <v>1</v>
      </c>
      <c r="R64" s="150">
        <f>IF($G$59&lt;M64,IF($G$59&gt;K64,2,""),"")</f>
        <v>2</v>
      </c>
      <c r="S64" s="150">
        <f>IF($G$59&lt;M64,IF($G$59&gt;H64,2,""),"")</f>
        <v>2</v>
      </c>
    </row>
    <row r="65" spans="1:19">
      <c r="A65" s="150">
        <v>3</v>
      </c>
      <c r="B65" s="150" t="s">
        <v>602</v>
      </c>
      <c r="D65" s="150">
        <v>2</v>
      </c>
      <c r="E65" s="150">
        <v>4</v>
      </c>
      <c r="F65" s="150">
        <v>12</v>
      </c>
      <c r="G65" s="150">
        <v>2.6</v>
      </c>
      <c r="H65" s="150">
        <v>10.5</v>
      </c>
      <c r="I65" s="150">
        <v>12</v>
      </c>
      <c r="K65" s="150">
        <f>H65*0.5</f>
        <v>5.25</v>
      </c>
      <c r="M65" s="150">
        <f>H65*1.5</f>
        <v>15.75</v>
      </c>
      <c r="O65" s="150">
        <v>7715374</v>
      </c>
      <c r="Q65" s="150">
        <f>IF(E65&lt;$F$59,0,1)</f>
        <v>1</v>
      </c>
      <c r="R65" s="150">
        <f>IF($G$59&lt;M65,IF($G$59&gt;K65,3,""),"")</f>
        <v>3</v>
      </c>
      <c r="S65" s="150" t="str">
        <f>IF($G$59&lt;M65,IF($G$59&gt;H65,3,""),"")</f>
        <v/>
      </c>
    </row>
    <row r="66" spans="1:19">
      <c r="A66" s="150">
        <v>4</v>
      </c>
      <c r="B66" s="150" t="s">
        <v>601</v>
      </c>
      <c r="D66" s="150">
        <v>2</v>
      </c>
      <c r="E66" s="150">
        <v>5</v>
      </c>
      <c r="F66" s="150">
        <v>13</v>
      </c>
      <c r="G66" s="150">
        <v>2.6</v>
      </c>
      <c r="H66" s="150">
        <v>12</v>
      </c>
      <c r="I66" s="150">
        <v>13</v>
      </c>
      <c r="K66" s="150">
        <f>H66*0.5</f>
        <v>6</v>
      </c>
      <c r="M66" s="150">
        <f>H66*1.5</f>
        <v>18</v>
      </c>
      <c r="O66" s="150">
        <v>7715375</v>
      </c>
      <c r="Q66" s="150">
        <f>IF(E66&lt;$F$59,0,1)</f>
        <v>1</v>
      </c>
      <c r="R66" s="150">
        <f>IF($G$59&lt;M66,IF($G$59&gt;K66,4,""),"")</f>
        <v>4</v>
      </c>
      <c r="S66" s="150" t="str">
        <f>IF($G$59&lt;M66,IF($G$59&gt;H66,4,""),"")</f>
        <v/>
      </c>
    </row>
    <row r="68" spans="1:19">
      <c r="B68" s="150" t="s">
        <v>608</v>
      </c>
      <c r="R68" s="150">
        <f>MIN(R63:R66)</f>
        <v>2</v>
      </c>
    </row>
    <row r="69" spans="1:19">
      <c r="A69" s="150">
        <v>1</v>
      </c>
      <c r="B69" s="150" t="str">
        <f>IF(S63&gt;0,B63,"")</f>
        <v>Vitoclima 300-S/HE O2F3050M2</v>
      </c>
      <c r="D69" s="150">
        <f>VLOOKUP(A69,$A$63:$O$66,8,0)</f>
        <v>5.2</v>
      </c>
      <c r="E69" s="150">
        <f>VLOOKUP(A69,$A$63:$O$66,6,0)</f>
        <v>5.65</v>
      </c>
      <c r="F69" s="150">
        <f>VLOOKUP(A69,$A$63:$O$66,15,0)</f>
        <v>7955866</v>
      </c>
    </row>
    <row r="70" spans="1:19">
      <c r="A70" s="150">
        <v>2</v>
      </c>
      <c r="B70" s="150" t="str">
        <f>IF(S64&gt;0,B64,"")</f>
        <v>Vitoclima 300-S/HE O4F3080M2</v>
      </c>
      <c r="D70" s="150">
        <f>VLOOKUP(A70,$A$63:$O$66,8,0)</f>
        <v>8</v>
      </c>
      <c r="E70" s="150">
        <f>VLOOKUP(A70,$A$63:$O$66,6,0)</f>
        <v>9.5</v>
      </c>
      <c r="F70" s="150">
        <f t="shared" ref="F70:F72" si="0">VLOOKUP(A70,$A$63:$O$66,15,0)</f>
        <v>7955868</v>
      </c>
    </row>
    <row r="71" spans="1:19">
      <c r="A71" s="150">
        <v>3</v>
      </c>
      <c r="B71" s="150" t="str">
        <f>IF(S65&gt;0,B65,"")</f>
        <v>Vitoclima 300-S/HE O4F3100M2</v>
      </c>
      <c r="D71" s="150">
        <f>VLOOKUP(A71,$A$63:$O$66,8,0)</f>
        <v>10.5</v>
      </c>
      <c r="E71" s="150">
        <f>VLOOKUP(A71,$A$63:$O$66,6,0)</f>
        <v>12</v>
      </c>
      <c r="F71" s="150">
        <f t="shared" si="0"/>
        <v>7715374</v>
      </c>
    </row>
    <row r="72" spans="1:19">
      <c r="A72" s="150">
        <v>4</v>
      </c>
      <c r="B72" s="150" t="str">
        <f>IF(S66&gt;0,B66,"")</f>
        <v>Vitoclima 300-S/HE O5F3120M2</v>
      </c>
      <c r="D72" s="150">
        <f>VLOOKUP(A72,$A$63:$O$66,8,0)</f>
        <v>12</v>
      </c>
      <c r="E72" s="150">
        <f>VLOOKUP(A72,$A$63:$O$66,6,0)</f>
        <v>13</v>
      </c>
      <c r="F72" s="150">
        <f t="shared" si="0"/>
        <v>7715375</v>
      </c>
    </row>
    <row r="73" spans="1:19">
      <c r="G73" s="150" t="s">
        <v>638</v>
      </c>
      <c r="H73" s="150" t="s">
        <v>639</v>
      </c>
      <c r="L73" s="152" t="s">
        <v>644</v>
      </c>
      <c r="M73" s="152" t="s">
        <v>645</v>
      </c>
    </row>
    <row r="74" spans="1:19">
      <c r="A74" s="153">
        <v>1</v>
      </c>
      <c r="B74" s="153" t="str">
        <f>VLOOKUP($R$68,A63:O66,2,0)</f>
        <v>Vitoclima 300-S/HE O4F3080M2</v>
      </c>
      <c r="C74" s="153"/>
      <c r="D74" s="153">
        <f>VLOOKUP($R$68,A63:O66,8,0)</f>
        <v>8</v>
      </c>
      <c r="E74" s="153">
        <f>VLOOKUP($R$68,A63:O66,6,0)</f>
        <v>9.5</v>
      </c>
      <c r="F74" s="153">
        <f>VLOOKUP($R$68,A63:O66,15,0)</f>
        <v>7955868</v>
      </c>
      <c r="G74" s="153">
        <f>VLOOKUP($R$68,A63:O66,7,0)</f>
        <v>2.29</v>
      </c>
      <c r="H74" s="153">
        <f>VLOOKUP($R$68,A63:O66,9,0)</f>
        <v>10.26</v>
      </c>
      <c r="K74" s="150" t="s">
        <v>638</v>
      </c>
      <c r="L74" s="150">
        <f>G74</f>
        <v>2.29</v>
      </c>
      <c r="M74" s="150">
        <v>1</v>
      </c>
    </row>
    <row r="75" spans="1:19">
      <c r="A75" s="153">
        <v>2</v>
      </c>
      <c r="B75" s="153"/>
      <c r="C75" s="153"/>
      <c r="K75" s="150" t="s">
        <v>639</v>
      </c>
      <c r="L75" s="150">
        <f>H74</f>
        <v>10.26</v>
      </c>
      <c r="M75" s="150">
        <v>1</v>
      </c>
    </row>
    <row r="76" spans="1:19">
      <c r="A76" s="153">
        <v>3</v>
      </c>
      <c r="B76" s="153"/>
      <c r="C76" s="153"/>
      <c r="K76" s="150" t="s">
        <v>642</v>
      </c>
      <c r="L76" s="150">
        <f>D74</f>
        <v>8</v>
      </c>
      <c r="M76" s="150">
        <v>1</v>
      </c>
    </row>
    <row r="77" spans="1:19">
      <c r="A77" s="153">
        <v>4</v>
      </c>
      <c r="B77" s="153"/>
      <c r="C77" s="153"/>
      <c r="K77" s="150" t="s">
        <v>643</v>
      </c>
      <c r="L77" s="150">
        <f>G59</f>
        <v>9.7729999999999997</v>
      </c>
      <c r="M77" s="150">
        <v>1</v>
      </c>
    </row>
    <row r="79" spans="1:19">
      <c r="B79" s="150" t="s">
        <v>609</v>
      </c>
    </row>
    <row r="83" spans="2:31">
      <c r="B83" s="1" t="s">
        <v>611</v>
      </c>
      <c r="C83" s="125" t="s">
        <v>610</v>
      </c>
      <c r="D83" s="1"/>
      <c r="E83" s="1"/>
      <c r="F83" s="1"/>
      <c r="G83" s="1"/>
      <c r="H83" s="1"/>
      <c r="I83" s="1"/>
      <c r="L83" s="1"/>
      <c r="M83" s="125" t="s">
        <v>616</v>
      </c>
      <c r="N83" s="1"/>
      <c r="O83" s="1"/>
      <c r="P83" s="1"/>
      <c r="Q83" s="1"/>
      <c r="R83" s="1"/>
      <c r="S83" s="1"/>
      <c r="V83" s="1"/>
      <c r="W83" s="125" t="s">
        <v>655</v>
      </c>
      <c r="X83" s="1"/>
      <c r="Y83" s="1"/>
      <c r="Z83" s="1"/>
      <c r="AA83" s="1"/>
      <c r="AB83" s="1"/>
      <c r="AC83" s="1"/>
      <c r="AE83" s="151" t="s">
        <v>622</v>
      </c>
    </row>
    <row r="84" spans="2:31">
      <c r="B84" s="1"/>
      <c r="C84" s="1"/>
      <c r="D84" s="123"/>
      <c r="E84" s="123"/>
      <c r="F84" s="123"/>
      <c r="G84" t="s">
        <v>557</v>
      </c>
      <c r="H84" s="1" t="s">
        <v>558</v>
      </c>
      <c r="I84" s="1"/>
      <c r="L84" s="1"/>
      <c r="M84" s="1"/>
      <c r="N84" s="123"/>
      <c r="O84" s="123"/>
      <c r="P84" s="123"/>
      <c r="Q84" t="s">
        <v>557</v>
      </c>
      <c r="R84" s="1" t="s">
        <v>558</v>
      </c>
      <c r="S84" s="1"/>
      <c r="V84" s="1"/>
      <c r="W84" s="1"/>
      <c r="X84" s="123"/>
      <c r="Y84" s="123"/>
      <c r="Z84" s="123"/>
      <c r="AA84" t="s">
        <v>557</v>
      </c>
      <c r="AB84" s="1" t="s">
        <v>558</v>
      </c>
      <c r="AC84" s="1"/>
      <c r="AE84" s="150" t="str">
        <f>IF('Multisplit Vitoclima'!U17=TRUE,IF('Multisplit Vitoclima'!R28=1,Wymagania!C89,IF('Multisplit Vitoclima'!R28=2,Wymagania!M89,Wymagania!W89)),"")</f>
        <v>Vitoclima 300-S/HE CNF3036M1</v>
      </c>
    </row>
    <row r="85" spans="2:31">
      <c r="B85" s="1">
        <v>1</v>
      </c>
      <c r="C85" s="127" t="s">
        <v>626</v>
      </c>
      <c r="D85" s="124"/>
      <c r="E85" s="123">
        <v>2700</v>
      </c>
      <c r="F85" s="124"/>
      <c r="G85" s="1">
        <f>$D$54</f>
        <v>3425</v>
      </c>
      <c r="H85" s="1">
        <f>IF(G85&lt;=E85,1,5)</f>
        <v>5</v>
      </c>
      <c r="I85" s="1">
        <v>7714324</v>
      </c>
      <c r="L85" s="1">
        <v>1</v>
      </c>
      <c r="M85" s="127" t="s">
        <v>623</v>
      </c>
      <c r="N85" s="124"/>
      <c r="O85" s="123">
        <v>3500</v>
      </c>
      <c r="P85" s="124"/>
      <c r="Q85" s="1">
        <f>$D$54</f>
        <v>3425</v>
      </c>
      <c r="R85" s="1">
        <f>IF(Q85&lt;=O85,1,5)</f>
        <v>1</v>
      </c>
      <c r="S85" s="1" t="s">
        <v>617</v>
      </c>
      <c r="V85" s="1">
        <v>1</v>
      </c>
      <c r="W85" s="127" t="s">
        <v>656</v>
      </c>
      <c r="X85" s="124"/>
      <c r="Y85" s="123">
        <v>2700</v>
      </c>
      <c r="Z85" s="124"/>
      <c r="AA85" s="1">
        <f>$D$54</f>
        <v>3425</v>
      </c>
      <c r="AB85" s="1">
        <f>IF(AA85&lt;=Y85,1,5)</f>
        <v>5</v>
      </c>
      <c r="AC85" s="1">
        <v>7634585</v>
      </c>
    </row>
    <row r="86" spans="2:31">
      <c r="B86" s="1">
        <v>2</v>
      </c>
      <c r="C86" s="127" t="s">
        <v>627</v>
      </c>
      <c r="D86" s="124"/>
      <c r="E86" s="123">
        <v>3500</v>
      </c>
      <c r="F86" s="124"/>
      <c r="G86" s="1">
        <f t="shared" ref="G86:G87" si="1">$D$54</f>
        <v>3425</v>
      </c>
      <c r="H86" s="1">
        <f>IF(G86&lt;=E86,2,5)</f>
        <v>2</v>
      </c>
      <c r="I86" s="1">
        <v>7714326</v>
      </c>
      <c r="L86" s="1">
        <v>2</v>
      </c>
      <c r="M86" s="127" t="s">
        <v>624</v>
      </c>
      <c r="N86" s="124"/>
      <c r="O86" s="123">
        <v>4500</v>
      </c>
      <c r="P86" s="124"/>
      <c r="Q86" s="1">
        <f t="shared" ref="Q86:Q87" si="2">$D$54</f>
        <v>3425</v>
      </c>
      <c r="R86" s="1">
        <f>IF(Q86&lt;=O86,2,5)</f>
        <v>2</v>
      </c>
      <c r="S86" s="1" t="s">
        <v>618</v>
      </c>
      <c r="V86" s="1">
        <v>2</v>
      </c>
      <c r="W86" s="127" t="s">
        <v>657</v>
      </c>
      <c r="X86" s="124"/>
      <c r="Y86" s="123">
        <v>3500</v>
      </c>
      <c r="Z86" s="124"/>
      <c r="AA86" s="1">
        <f t="shared" ref="AA86:AA87" si="3">$D$54</f>
        <v>3425</v>
      </c>
      <c r="AB86" s="1">
        <f>IF(AA86&lt;=Y86,2,5)</f>
        <v>2</v>
      </c>
      <c r="AC86" s="1">
        <v>7634586</v>
      </c>
    </row>
    <row r="87" spans="2:31">
      <c r="B87" s="1">
        <v>3</v>
      </c>
      <c r="C87" s="127" t="s">
        <v>628</v>
      </c>
      <c r="D87" s="124"/>
      <c r="E87" s="123">
        <v>5200</v>
      </c>
      <c r="F87" s="126"/>
      <c r="G87" s="1">
        <f t="shared" si="1"/>
        <v>3425</v>
      </c>
      <c r="H87" s="1">
        <f>IF(G87&lt;=E87,3,5)</f>
        <v>3</v>
      </c>
      <c r="I87" s="1">
        <v>7714328</v>
      </c>
      <c r="L87" s="1">
        <v>3</v>
      </c>
      <c r="M87" s="127" t="s">
        <v>625</v>
      </c>
      <c r="N87" s="124"/>
      <c r="O87" s="123">
        <v>7100</v>
      </c>
      <c r="P87" s="126"/>
      <c r="Q87" s="1">
        <f t="shared" si="2"/>
        <v>3425</v>
      </c>
      <c r="R87" s="1">
        <f>IF(Q87&lt;=O87,3,5)</f>
        <v>3</v>
      </c>
      <c r="S87" s="1" t="s">
        <v>619</v>
      </c>
      <c r="V87" s="1">
        <v>3</v>
      </c>
      <c r="W87" s="127" t="s">
        <v>658</v>
      </c>
      <c r="X87" s="124"/>
      <c r="Y87" s="123">
        <v>5200</v>
      </c>
      <c r="Z87" s="126"/>
      <c r="AA87" s="1">
        <f t="shared" si="3"/>
        <v>3425</v>
      </c>
      <c r="AB87" s="1">
        <f>IF(AA87&lt;=Y87,3,5)</f>
        <v>3</v>
      </c>
      <c r="AC87" s="1">
        <v>7634587</v>
      </c>
    </row>
    <row r="88" spans="2:31">
      <c r="B88" s="1"/>
      <c r="C88" s="1"/>
      <c r="D88" s="1"/>
      <c r="E88" s="1"/>
      <c r="F88" s="1"/>
      <c r="G88" s="1"/>
      <c r="H88" s="1"/>
      <c r="I88" s="1"/>
      <c r="L88" s="1"/>
      <c r="M88" s="1"/>
      <c r="N88" s="1"/>
      <c r="O88" s="1"/>
      <c r="P88" s="1"/>
      <c r="Q88" s="1"/>
      <c r="R88" s="1"/>
      <c r="S88" s="1"/>
      <c r="V88" s="1"/>
      <c r="W88" s="1"/>
      <c r="X88" s="1"/>
      <c r="Y88" s="1"/>
      <c r="Z88" s="1"/>
      <c r="AA88" s="1"/>
      <c r="AB88" s="1"/>
      <c r="AC88" s="1"/>
    </row>
    <row r="89" spans="2:31">
      <c r="B89" s="1"/>
      <c r="C89" s="1" t="str">
        <f>VLOOKUP(H89,B85:I87,2,0)</f>
        <v>Vitoclima W2035MHE2</v>
      </c>
      <c r="D89" s="1"/>
      <c r="E89" s="1"/>
      <c r="F89" s="1"/>
      <c r="G89" s="1"/>
      <c r="H89" s="1">
        <f>MIN(H85:H87)</f>
        <v>2</v>
      </c>
      <c r="I89" s="1"/>
      <c r="L89" s="1"/>
      <c r="M89" s="1" t="str">
        <f>VLOOKUP(R89,L85:S87,2,0)</f>
        <v>Vitoclima 300-S/HE CF3035M1</v>
      </c>
      <c r="N89" s="1"/>
      <c r="O89" s="1"/>
      <c r="P89" s="1"/>
      <c r="Q89" s="1"/>
      <c r="R89" s="1">
        <f>MIN(R85:R87)</f>
        <v>1</v>
      </c>
      <c r="S89" s="1"/>
      <c r="V89" s="1"/>
      <c r="W89" s="1" t="str">
        <f>VLOOKUP(AB89,V85:AC87,2,0)</f>
        <v>Vitoclima 300-S/HE CNF3036M1</v>
      </c>
      <c r="X89" s="1"/>
      <c r="Y89" s="1"/>
      <c r="Z89" s="1"/>
      <c r="AA89" s="1"/>
      <c r="AB89" s="1">
        <f>MIN(AB85:AB87)</f>
        <v>2</v>
      </c>
      <c r="AC89" s="1"/>
    </row>
    <row r="90" spans="2:31">
      <c r="B90" s="1"/>
      <c r="C90" s="1">
        <f>VLOOKUP(H89,B85:I87,8,0)</f>
        <v>7714326</v>
      </c>
      <c r="D90" s="1"/>
      <c r="E90" s="1"/>
      <c r="F90" s="1"/>
      <c r="G90" s="1"/>
      <c r="H90" s="1"/>
      <c r="I90" s="1"/>
      <c r="L90" s="1"/>
      <c r="M90" s="1" t="str">
        <f>VLOOKUP(R89,L85:S87,8,0)</f>
        <v>ZK05527</v>
      </c>
      <c r="N90" s="1"/>
      <c r="O90" s="1"/>
      <c r="P90" s="1"/>
      <c r="Q90" s="1"/>
      <c r="R90" s="1"/>
      <c r="S90" s="1"/>
      <c r="V90" s="1"/>
      <c r="W90" s="1">
        <f>VLOOKUP(AB89,V85:AC87,8,0)</f>
        <v>7634586</v>
      </c>
      <c r="X90" s="1"/>
      <c r="Y90" s="1"/>
      <c r="Z90" s="1"/>
      <c r="AA90" s="1"/>
      <c r="AB90" s="1"/>
      <c r="AC90" s="1"/>
    </row>
    <row r="91" spans="2:31">
      <c r="B91" s="1"/>
      <c r="D91" s="1"/>
      <c r="E91" s="1"/>
      <c r="F91" s="1"/>
      <c r="G91" s="1"/>
      <c r="H91" s="1"/>
      <c r="I91" s="1"/>
    </row>
    <row r="92" spans="2:31">
      <c r="B92" s="1" t="s">
        <v>612</v>
      </c>
      <c r="C92" s="125" t="s">
        <v>610</v>
      </c>
      <c r="D92" s="1"/>
      <c r="E92" s="1"/>
      <c r="F92" s="1"/>
      <c r="G92" s="1"/>
      <c r="H92" s="1"/>
      <c r="I92" s="1"/>
      <c r="L92" s="1"/>
      <c r="M92" s="125" t="s">
        <v>616</v>
      </c>
      <c r="N92" s="1"/>
      <c r="O92" s="1"/>
      <c r="P92" s="1"/>
      <c r="Q92" s="1"/>
      <c r="R92" s="1"/>
      <c r="S92" s="1"/>
      <c r="V92" s="1"/>
      <c r="W92" s="125" t="s">
        <v>616</v>
      </c>
      <c r="X92" s="1"/>
      <c r="Y92" s="1"/>
      <c r="Z92" s="1"/>
      <c r="AA92" s="1"/>
      <c r="AB92" s="1"/>
      <c r="AC92" s="1"/>
      <c r="AE92" s="151" t="s">
        <v>622</v>
      </c>
    </row>
    <row r="93" spans="2:31">
      <c r="B93" s="1"/>
      <c r="C93" s="1"/>
      <c r="D93" s="123" t="s">
        <v>555</v>
      </c>
      <c r="E93" s="123"/>
      <c r="F93" s="123"/>
      <c r="G93" t="s">
        <v>557</v>
      </c>
      <c r="H93" s="1" t="s">
        <v>558</v>
      </c>
      <c r="I93" s="1"/>
      <c r="L93" s="1"/>
      <c r="M93" s="1"/>
      <c r="N93" s="123"/>
      <c r="O93" s="123"/>
      <c r="P93" s="123"/>
      <c r="Q93" t="s">
        <v>557</v>
      </c>
      <c r="R93" s="1" t="s">
        <v>558</v>
      </c>
      <c r="S93" s="1"/>
      <c r="V93" s="1"/>
      <c r="W93" s="1"/>
      <c r="X93" s="123"/>
      <c r="Y93" s="123"/>
      <c r="Z93" s="123"/>
      <c r="AA93" t="s">
        <v>557</v>
      </c>
      <c r="AB93" s="1" t="s">
        <v>558</v>
      </c>
      <c r="AC93" s="1"/>
      <c r="AE93" s="150" t="str">
        <f>IF('Multisplit Vitoclima'!U33=TRUE,IF('Multisplit Vitoclima'!R44=1,Wymagania!C98,IF('Multisplit Vitoclima'!R44=2,Wymagania!M98,Wymagania!W98)),"")</f>
        <v>Vitoclima 300-S/HE CNF3036M1</v>
      </c>
    </row>
    <row r="94" spans="2:31">
      <c r="B94" s="1">
        <v>1</v>
      </c>
      <c r="C94" s="127" t="s">
        <v>626</v>
      </c>
      <c r="D94" s="124">
        <v>450</v>
      </c>
      <c r="E94" s="123">
        <v>2700</v>
      </c>
      <c r="F94" s="124"/>
      <c r="G94" s="1">
        <f>$D$55</f>
        <v>2976</v>
      </c>
      <c r="H94" s="1">
        <f>IF(G94&lt;=E94,1,5)</f>
        <v>5</v>
      </c>
      <c r="I94" s="1">
        <v>7714324</v>
      </c>
      <c r="L94" s="1">
        <v>1</v>
      </c>
      <c r="M94" s="127" t="s">
        <v>623</v>
      </c>
      <c r="N94" s="124"/>
      <c r="O94" s="123">
        <v>3500</v>
      </c>
      <c r="P94" s="124"/>
      <c r="Q94" s="1">
        <f>$D$55</f>
        <v>2976</v>
      </c>
      <c r="R94" s="1">
        <f>IF(Q94&lt;=O94,1,5)</f>
        <v>1</v>
      </c>
      <c r="S94" s="1" t="s">
        <v>617</v>
      </c>
      <c r="V94" s="1">
        <v>1</v>
      </c>
      <c r="W94" s="127" t="s">
        <v>656</v>
      </c>
      <c r="X94" s="124"/>
      <c r="Y94" s="123">
        <v>2700</v>
      </c>
      <c r="Z94" s="124"/>
      <c r="AA94" s="1">
        <f>$D$55</f>
        <v>2976</v>
      </c>
      <c r="AB94" s="1">
        <f>IF(AA94&lt;=Y94,1,5)</f>
        <v>5</v>
      </c>
      <c r="AC94" s="1">
        <v>7634585</v>
      </c>
    </row>
    <row r="95" spans="2:31">
      <c r="B95" s="1">
        <v>2</v>
      </c>
      <c r="C95" s="127" t="s">
        <v>627</v>
      </c>
      <c r="D95" s="124">
        <v>700</v>
      </c>
      <c r="E95" s="123">
        <v>3500</v>
      </c>
      <c r="F95" s="124"/>
      <c r="G95" s="1">
        <f t="shared" ref="G95:G96" si="4">$D$55</f>
        <v>2976</v>
      </c>
      <c r="H95" s="1">
        <f>IF(G95&lt;=E95,2,5)</f>
        <v>2</v>
      </c>
      <c r="I95" s="1">
        <v>7714326</v>
      </c>
      <c r="L95" s="1">
        <v>2</v>
      </c>
      <c r="M95" s="127" t="s">
        <v>624</v>
      </c>
      <c r="N95" s="124"/>
      <c r="O95" s="123">
        <v>4500</v>
      </c>
      <c r="P95" s="124"/>
      <c r="Q95" s="1">
        <f t="shared" ref="Q95:Q96" si="5">$D$55</f>
        <v>2976</v>
      </c>
      <c r="R95" s="1">
        <f>IF(Q95&lt;=O95,2,5)</f>
        <v>2</v>
      </c>
      <c r="S95" s="1" t="s">
        <v>618</v>
      </c>
      <c r="V95" s="1">
        <v>2</v>
      </c>
      <c r="W95" s="127" t="s">
        <v>657</v>
      </c>
      <c r="X95" s="124"/>
      <c r="Y95" s="123">
        <v>3500</v>
      </c>
      <c r="Z95" s="124"/>
      <c r="AA95" s="1">
        <f t="shared" ref="AA95:AA96" si="6">$D$55</f>
        <v>2976</v>
      </c>
      <c r="AB95" s="1">
        <f>IF(AA95&lt;=Y95,2,5)</f>
        <v>2</v>
      </c>
      <c r="AC95" s="1">
        <v>7634586</v>
      </c>
    </row>
    <row r="96" spans="2:31">
      <c r="B96" s="1">
        <v>3</v>
      </c>
      <c r="C96" s="127" t="s">
        <v>628</v>
      </c>
      <c r="D96" s="124">
        <v>1260</v>
      </c>
      <c r="E96" s="123">
        <v>5200</v>
      </c>
      <c r="F96" s="126"/>
      <c r="G96" s="1">
        <f t="shared" si="4"/>
        <v>2976</v>
      </c>
      <c r="H96" s="1">
        <f>IF(G96&lt;=E96,3,5)</f>
        <v>3</v>
      </c>
      <c r="I96" s="1">
        <v>7714328</v>
      </c>
      <c r="L96" s="1">
        <v>3</v>
      </c>
      <c r="M96" s="127" t="s">
        <v>625</v>
      </c>
      <c r="N96" s="124"/>
      <c r="O96" s="123">
        <v>7100</v>
      </c>
      <c r="P96" s="126"/>
      <c r="Q96" s="1">
        <f t="shared" si="5"/>
        <v>2976</v>
      </c>
      <c r="R96" s="1">
        <f>IF(Q96&lt;=O96,3,5)</f>
        <v>3</v>
      </c>
      <c r="S96" s="1" t="s">
        <v>619</v>
      </c>
      <c r="V96" s="1">
        <v>3</v>
      </c>
      <c r="W96" s="127" t="s">
        <v>658</v>
      </c>
      <c r="X96" s="124"/>
      <c r="Y96" s="123">
        <v>5200</v>
      </c>
      <c r="Z96" s="126"/>
      <c r="AA96" s="1">
        <f t="shared" si="6"/>
        <v>2976</v>
      </c>
      <c r="AB96" s="1">
        <f>IF(AA96&lt;=Y96,3,5)</f>
        <v>3</v>
      </c>
      <c r="AC96" s="1">
        <v>7634587</v>
      </c>
    </row>
    <row r="97" spans="2:31">
      <c r="B97" s="1"/>
      <c r="C97" s="1"/>
      <c r="D97" s="1"/>
      <c r="E97" s="1"/>
      <c r="F97" s="1"/>
      <c r="G97" s="1"/>
      <c r="H97" s="1"/>
      <c r="I97" s="1"/>
      <c r="L97" s="1"/>
      <c r="M97" s="1"/>
      <c r="N97" s="1"/>
      <c r="O97" s="1"/>
      <c r="P97" s="1"/>
      <c r="Q97" s="1"/>
      <c r="R97" s="1"/>
      <c r="S97" s="1"/>
      <c r="V97" s="1"/>
      <c r="W97" s="1"/>
      <c r="X97" s="1"/>
      <c r="Y97" s="1"/>
      <c r="Z97" s="1"/>
      <c r="AA97" s="1"/>
      <c r="AB97" s="1"/>
      <c r="AC97" s="1"/>
    </row>
    <row r="98" spans="2:31">
      <c r="B98" s="1"/>
      <c r="C98" s="1" t="str">
        <f>VLOOKUP(H98,B94:I96,2,0)</f>
        <v>Vitoclima W2035MHE2</v>
      </c>
      <c r="D98" s="1"/>
      <c r="E98" s="1"/>
      <c r="F98" s="1"/>
      <c r="G98" s="1"/>
      <c r="H98" s="1">
        <f>MIN(H94:H96)</f>
        <v>2</v>
      </c>
      <c r="I98" s="1"/>
      <c r="L98" s="1"/>
      <c r="M98" s="1" t="str">
        <f>VLOOKUP(R98,L94:S96,2,0)</f>
        <v>Vitoclima 300-S/HE CF3035M1</v>
      </c>
      <c r="N98" s="1"/>
      <c r="O98" s="1"/>
      <c r="P98" s="1"/>
      <c r="Q98" s="1"/>
      <c r="R98" s="1">
        <f>MIN(R94:R96)</f>
        <v>1</v>
      </c>
      <c r="S98" s="1"/>
      <c r="V98" s="1"/>
      <c r="W98" s="1" t="str">
        <f>VLOOKUP(AB98,V94:AC96,2,0)</f>
        <v>Vitoclima 300-S/HE CNF3036M1</v>
      </c>
      <c r="X98" s="1"/>
      <c r="Y98" s="1"/>
      <c r="Z98" s="1"/>
      <c r="AA98" s="1"/>
      <c r="AB98" s="1">
        <f>MIN(AB94:AB96)</f>
        <v>2</v>
      </c>
      <c r="AC98" s="1"/>
    </row>
    <row r="99" spans="2:31">
      <c r="B99" s="1"/>
      <c r="C99" s="1">
        <f>VLOOKUP(H98,B94:I96,8,0)</f>
        <v>7714326</v>
      </c>
      <c r="D99" s="1"/>
      <c r="E99" s="1"/>
      <c r="F99" s="1"/>
      <c r="G99" s="1"/>
      <c r="H99" s="1"/>
      <c r="I99" s="1"/>
      <c r="L99" s="1"/>
      <c r="M99" s="1" t="str">
        <f>VLOOKUP(R98,L94:S96,8,0)</f>
        <v>ZK05527</v>
      </c>
      <c r="N99" s="1"/>
      <c r="O99" s="1"/>
      <c r="P99" s="1"/>
      <c r="Q99" s="1"/>
      <c r="R99" s="1"/>
      <c r="S99" s="1"/>
      <c r="V99" s="1"/>
      <c r="W99" s="1">
        <f>VLOOKUP(AB98,V94:AC96,8,0)</f>
        <v>7634586</v>
      </c>
      <c r="X99" s="1"/>
      <c r="Y99" s="1"/>
      <c r="Z99" s="1"/>
      <c r="AA99" s="1"/>
      <c r="AB99" s="1"/>
      <c r="AC99" s="1"/>
    </row>
    <row r="101" spans="2:31">
      <c r="B101" s="1" t="s">
        <v>613</v>
      </c>
      <c r="C101" s="125" t="s">
        <v>610</v>
      </c>
      <c r="D101" s="1"/>
      <c r="E101" s="1"/>
      <c r="F101" s="1"/>
      <c r="G101" s="1"/>
      <c r="H101" s="1"/>
      <c r="I101" s="1"/>
      <c r="L101" s="1"/>
      <c r="M101" s="125" t="s">
        <v>616</v>
      </c>
      <c r="N101" s="1"/>
      <c r="O101" s="1"/>
      <c r="P101" s="1"/>
      <c r="Q101" s="1"/>
      <c r="R101" s="1"/>
      <c r="S101" s="1"/>
      <c r="V101" s="1"/>
      <c r="W101" s="125" t="s">
        <v>616</v>
      </c>
      <c r="X101" s="1"/>
      <c r="Y101" s="1"/>
      <c r="Z101" s="1"/>
      <c r="AA101" s="1"/>
      <c r="AB101" s="1"/>
      <c r="AC101" s="1"/>
      <c r="AE101" s="151" t="s">
        <v>622</v>
      </c>
    </row>
    <row r="102" spans="2:31">
      <c r="B102" s="1"/>
      <c r="C102" s="1"/>
      <c r="D102" s="123" t="s">
        <v>555</v>
      </c>
      <c r="E102" s="123"/>
      <c r="F102" s="123"/>
      <c r="G102" t="s">
        <v>557</v>
      </c>
      <c r="H102" s="1" t="s">
        <v>558</v>
      </c>
      <c r="I102" s="1"/>
      <c r="L102" s="1"/>
      <c r="M102" s="1"/>
      <c r="N102" s="123"/>
      <c r="O102" s="123"/>
      <c r="P102" s="123"/>
      <c r="Q102" t="s">
        <v>557</v>
      </c>
      <c r="R102" s="1" t="s">
        <v>558</v>
      </c>
      <c r="S102" s="1"/>
      <c r="V102" s="1"/>
      <c r="W102" s="1"/>
      <c r="X102" s="123"/>
      <c r="Y102" s="123"/>
      <c r="Z102" s="123"/>
      <c r="AA102" t="s">
        <v>557</v>
      </c>
      <c r="AB102" s="1" t="s">
        <v>558</v>
      </c>
      <c r="AC102" s="1"/>
      <c r="AE102" s="150" t="str">
        <f>IF('Multisplit Vitoclima'!U49=TRUE,IF('Multisplit Vitoclima'!R60=1,Wymagania!C107,IF('Multisplit Vitoclima'!R60=2,Wymagania!M107,Wymagania!W107)),"")</f>
        <v/>
      </c>
    </row>
    <row r="103" spans="2:31">
      <c r="B103" s="1">
        <v>1</v>
      </c>
      <c r="C103" s="127" t="s">
        <v>626</v>
      </c>
      <c r="D103" s="124">
        <v>450</v>
      </c>
      <c r="E103" s="123">
        <v>2700</v>
      </c>
      <c r="F103" s="124"/>
      <c r="G103" s="1">
        <f>$D$56</f>
        <v>2082</v>
      </c>
      <c r="H103" s="1">
        <f>IF(G103&lt;=E103,1,5)</f>
        <v>1</v>
      </c>
      <c r="I103" s="1">
        <v>7714324</v>
      </c>
      <c r="L103" s="1">
        <v>1</v>
      </c>
      <c r="M103" s="127" t="s">
        <v>623</v>
      </c>
      <c r="N103" s="124"/>
      <c r="O103" s="123">
        <v>3500</v>
      </c>
      <c r="P103" s="124"/>
      <c r="Q103" s="1">
        <f>$D$56</f>
        <v>2082</v>
      </c>
      <c r="R103" s="1">
        <f>IF(Q103&lt;=O103,1,5)</f>
        <v>1</v>
      </c>
      <c r="S103" s="1" t="s">
        <v>617</v>
      </c>
      <c r="V103" s="1">
        <v>1</v>
      </c>
      <c r="W103" s="127" t="s">
        <v>656</v>
      </c>
      <c r="X103" s="124"/>
      <c r="Y103" s="123">
        <v>2700</v>
      </c>
      <c r="Z103" s="124"/>
      <c r="AA103" s="1">
        <f>$D$56</f>
        <v>2082</v>
      </c>
      <c r="AB103" s="1">
        <f>IF(AA103&lt;=Y103,1,5)</f>
        <v>1</v>
      </c>
      <c r="AC103" s="1">
        <v>7634585</v>
      </c>
    </row>
    <row r="104" spans="2:31">
      <c r="B104" s="1">
        <v>2</v>
      </c>
      <c r="C104" s="127" t="s">
        <v>627</v>
      </c>
      <c r="D104" s="124">
        <v>700</v>
      </c>
      <c r="E104" s="123">
        <v>3500</v>
      </c>
      <c r="F104" s="124"/>
      <c r="G104" s="1">
        <f t="shared" ref="G104:G105" si="7">$D$56</f>
        <v>2082</v>
      </c>
      <c r="H104" s="1">
        <f>IF(G104&lt;=E104,2,5)</f>
        <v>2</v>
      </c>
      <c r="I104" s="1">
        <v>7714326</v>
      </c>
      <c r="L104" s="1">
        <v>2</v>
      </c>
      <c r="M104" s="127" t="s">
        <v>624</v>
      </c>
      <c r="N104" s="124"/>
      <c r="O104" s="123">
        <v>4500</v>
      </c>
      <c r="P104" s="124"/>
      <c r="Q104" s="1">
        <f t="shared" ref="Q104:Q105" si="8">$D$56</f>
        <v>2082</v>
      </c>
      <c r="R104" s="1">
        <f>IF(Q104&lt;=O104,2,5)</f>
        <v>2</v>
      </c>
      <c r="S104" s="1" t="s">
        <v>618</v>
      </c>
      <c r="V104" s="1">
        <v>2</v>
      </c>
      <c r="W104" s="127" t="s">
        <v>657</v>
      </c>
      <c r="X104" s="124"/>
      <c r="Y104" s="123">
        <v>3500</v>
      </c>
      <c r="Z104" s="124"/>
      <c r="AA104" s="1">
        <f t="shared" ref="AA104:AA105" si="9">$D$56</f>
        <v>2082</v>
      </c>
      <c r="AB104" s="1">
        <f>IF(AA104&lt;=Y104,2,5)</f>
        <v>2</v>
      </c>
      <c r="AC104" s="1">
        <v>7634586</v>
      </c>
    </row>
    <row r="105" spans="2:31">
      <c r="B105" s="1">
        <v>3</v>
      </c>
      <c r="C105" s="127" t="s">
        <v>628</v>
      </c>
      <c r="D105" s="124">
        <v>1260</v>
      </c>
      <c r="E105" s="123">
        <v>5200</v>
      </c>
      <c r="F105" s="126"/>
      <c r="G105" s="1">
        <f t="shared" si="7"/>
        <v>2082</v>
      </c>
      <c r="H105" s="1">
        <f>IF(G105&lt;=E105,3,5)</f>
        <v>3</v>
      </c>
      <c r="I105" s="1">
        <v>7714328</v>
      </c>
      <c r="L105" s="1">
        <v>3</v>
      </c>
      <c r="M105" s="127" t="s">
        <v>625</v>
      </c>
      <c r="N105" s="124"/>
      <c r="O105" s="123">
        <v>7100</v>
      </c>
      <c r="P105" s="126"/>
      <c r="Q105" s="1">
        <f t="shared" si="8"/>
        <v>2082</v>
      </c>
      <c r="R105" s="1">
        <f>IF(Q105&lt;=O105,3,5)</f>
        <v>3</v>
      </c>
      <c r="S105" s="1" t="s">
        <v>619</v>
      </c>
      <c r="V105" s="1">
        <v>3</v>
      </c>
      <c r="W105" s="127" t="s">
        <v>658</v>
      </c>
      <c r="X105" s="124"/>
      <c r="Y105" s="123">
        <v>5200</v>
      </c>
      <c r="Z105" s="126"/>
      <c r="AA105" s="1">
        <f t="shared" si="9"/>
        <v>2082</v>
      </c>
      <c r="AB105" s="1">
        <f>IF(AA105&lt;=Y105,3,5)</f>
        <v>3</v>
      </c>
      <c r="AC105" s="1">
        <v>7634587</v>
      </c>
    </row>
    <row r="106" spans="2:31">
      <c r="B106" s="1"/>
      <c r="C106" s="1"/>
      <c r="D106" s="1"/>
      <c r="E106" s="1"/>
      <c r="F106" s="1"/>
      <c r="G106" s="1"/>
      <c r="H106" s="1"/>
      <c r="I106" s="1"/>
      <c r="L106" s="1"/>
      <c r="M106" s="1"/>
      <c r="N106" s="1"/>
      <c r="O106" s="1"/>
      <c r="P106" s="1"/>
      <c r="Q106" s="1"/>
      <c r="R106" s="1"/>
      <c r="S106" s="1"/>
      <c r="V106" s="1"/>
      <c r="W106" s="1"/>
      <c r="X106" s="1"/>
      <c r="Y106" s="1"/>
      <c r="Z106" s="1"/>
      <c r="AA106" s="1"/>
      <c r="AB106" s="1"/>
      <c r="AC106" s="1"/>
    </row>
    <row r="107" spans="2:31">
      <c r="B107" s="1"/>
      <c r="C107" s="1" t="str">
        <f>VLOOKUP(H107,B103:I105,2,0)</f>
        <v>Vitoclima W2026MHE2</v>
      </c>
      <c r="D107" s="1"/>
      <c r="E107" s="1"/>
      <c r="F107" s="1"/>
      <c r="G107" s="1"/>
      <c r="H107" s="1">
        <f>MIN(H103:H105)</f>
        <v>1</v>
      </c>
      <c r="I107" s="1"/>
      <c r="L107" s="1"/>
      <c r="M107" s="1" t="str">
        <f>VLOOKUP(R107,L103:S105,2,0)</f>
        <v>Vitoclima 300-S/HE CF3035M1</v>
      </c>
      <c r="N107" s="1"/>
      <c r="O107" s="1"/>
      <c r="P107" s="1"/>
      <c r="Q107" s="1"/>
      <c r="R107" s="1">
        <f>MIN(R103:R105)</f>
        <v>1</v>
      </c>
      <c r="S107" s="1"/>
      <c r="V107" s="1"/>
      <c r="W107" s="1" t="str">
        <f>VLOOKUP(AB107,V103:AC105,2,0)</f>
        <v>Vitoclima 300-S/HE CNF3028M1</v>
      </c>
      <c r="X107" s="1"/>
      <c r="Y107" s="1"/>
      <c r="Z107" s="1"/>
      <c r="AA107" s="1"/>
      <c r="AB107" s="1">
        <f>MIN(AB103:AB105)</f>
        <v>1</v>
      </c>
      <c r="AC107" s="1"/>
    </row>
    <row r="108" spans="2:31">
      <c r="B108" s="1"/>
      <c r="C108" s="1">
        <f>VLOOKUP(H107,B103:I105,8,0)</f>
        <v>7714324</v>
      </c>
      <c r="D108" s="1"/>
      <c r="E108" s="1"/>
      <c r="F108" s="1"/>
      <c r="G108" s="1"/>
      <c r="H108" s="1"/>
      <c r="I108" s="1"/>
      <c r="L108" s="1"/>
      <c r="M108" s="1" t="str">
        <f>VLOOKUP(R107,L103:S105,8,0)</f>
        <v>ZK05527</v>
      </c>
      <c r="N108" s="1"/>
      <c r="O108" s="1"/>
      <c r="P108" s="1"/>
      <c r="Q108" s="1"/>
      <c r="R108" s="1"/>
      <c r="S108" s="1"/>
      <c r="V108" s="1"/>
      <c r="W108" s="1">
        <f>VLOOKUP(AB107,V103:AC105,8,0)</f>
        <v>7634585</v>
      </c>
      <c r="X108" s="1"/>
      <c r="Y108" s="1"/>
      <c r="Z108" s="1"/>
      <c r="AA108" s="1"/>
      <c r="AB108" s="1"/>
      <c r="AC108" s="1"/>
    </row>
    <row r="110" spans="2:31">
      <c r="B110" s="1" t="s">
        <v>614</v>
      </c>
      <c r="C110" s="125" t="s">
        <v>610</v>
      </c>
      <c r="D110" s="1"/>
      <c r="E110" s="1"/>
      <c r="F110" s="1"/>
      <c r="G110" s="1"/>
      <c r="H110" s="1"/>
      <c r="I110" s="1"/>
      <c r="L110" s="1"/>
      <c r="M110" s="125" t="s">
        <v>616</v>
      </c>
      <c r="N110" s="1"/>
      <c r="O110" s="1"/>
      <c r="P110" s="1"/>
      <c r="Q110" s="1"/>
      <c r="R110" s="1"/>
      <c r="S110" s="1"/>
      <c r="V110" s="1"/>
      <c r="W110" s="125" t="s">
        <v>616</v>
      </c>
      <c r="X110" s="1"/>
      <c r="Y110" s="1"/>
      <c r="Z110" s="1"/>
      <c r="AA110" s="1"/>
      <c r="AB110" s="1"/>
      <c r="AC110" s="1"/>
      <c r="AE110" s="151" t="s">
        <v>622</v>
      </c>
    </row>
    <row r="111" spans="2:31">
      <c r="B111" s="1"/>
      <c r="C111" s="1"/>
      <c r="D111" s="123" t="s">
        <v>555</v>
      </c>
      <c r="E111" s="123"/>
      <c r="F111" s="123"/>
      <c r="G111" t="s">
        <v>557</v>
      </c>
      <c r="H111" s="1" t="s">
        <v>558</v>
      </c>
      <c r="I111" s="1"/>
      <c r="L111" s="1"/>
      <c r="M111" s="1"/>
      <c r="N111" s="123"/>
      <c r="O111" s="123"/>
      <c r="P111" s="123"/>
      <c r="Q111" t="s">
        <v>557</v>
      </c>
      <c r="R111" s="1" t="s">
        <v>558</v>
      </c>
      <c r="S111" s="1"/>
      <c r="V111" s="1"/>
      <c r="W111" s="1"/>
      <c r="X111" s="123"/>
      <c r="Y111" s="123"/>
      <c r="Z111" s="123"/>
      <c r="AA111" t="s">
        <v>557</v>
      </c>
      <c r="AB111" s="1" t="s">
        <v>558</v>
      </c>
      <c r="AC111" s="1"/>
      <c r="AE111" s="150" t="str">
        <f>IF('Multisplit Vitoclima'!U65=TRUE,IF('Multisplit Vitoclima'!R76=1,Wymagania!C116,IF('Multisplit Vitoclima'!R76=2,Wymagania!M116,Wymagania!W116)),"")</f>
        <v/>
      </c>
    </row>
    <row r="112" spans="2:31">
      <c r="B112" s="1">
        <v>1</v>
      </c>
      <c r="C112" s="127" t="s">
        <v>626</v>
      </c>
      <c r="D112" s="124">
        <v>450</v>
      </c>
      <c r="E112" s="123">
        <v>2700</v>
      </c>
      <c r="F112" s="124"/>
      <c r="G112" s="1">
        <f>$D$57</f>
        <v>2457</v>
      </c>
      <c r="H112" s="1">
        <f>IF(G112&lt;=E112,1,5)</f>
        <v>1</v>
      </c>
      <c r="I112" s="1">
        <v>7714324</v>
      </c>
      <c r="L112" s="1">
        <v>1</v>
      </c>
      <c r="M112" s="127" t="s">
        <v>623</v>
      </c>
      <c r="N112" s="124"/>
      <c r="O112" s="123">
        <v>3500</v>
      </c>
      <c r="P112" s="124"/>
      <c r="Q112" s="1">
        <f>$D$57</f>
        <v>2457</v>
      </c>
      <c r="R112" s="1">
        <f>IF(Q112&lt;=O112,1,5)</f>
        <v>1</v>
      </c>
      <c r="S112" s="1" t="s">
        <v>617</v>
      </c>
      <c r="V112" s="1">
        <v>1</v>
      </c>
      <c r="W112" s="127" t="s">
        <v>656</v>
      </c>
      <c r="X112" s="124"/>
      <c r="Y112" s="123">
        <v>2700</v>
      </c>
      <c r="Z112" s="124"/>
      <c r="AA112" s="1">
        <f>$D$57</f>
        <v>2457</v>
      </c>
      <c r="AB112" s="1">
        <f>IF(AA112&lt;=Y112,1,5)</f>
        <v>1</v>
      </c>
      <c r="AC112" s="1">
        <v>7634585</v>
      </c>
    </row>
    <row r="113" spans="2:31">
      <c r="B113" s="1">
        <v>2</v>
      </c>
      <c r="C113" s="127" t="s">
        <v>627</v>
      </c>
      <c r="D113" s="124">
        <v>700</v>
      </c>
      <c r="E113" s="123">
        <v>3500</v>
      </c>
      <c r="F113" s="124"/>
      <c r="G113" s="1">
        <f t="shared" ref="G113:G114" si="10">$D$57</f>
        <v>2457</v>
      </c>
      <c r="H113" s="1">
        <f>IF(G113&lt;=E113,2,5)</f>
        <v>2</v>
      </c>
      <c r="I113" s="1">
        <v>7714326</v>
      </c>
      <c r="L113" s="1">
        <v>2</v>
      </c>
      <c r="M113" s="127" t="s">
        <v>624</v>
      </c>
      <c r="N113" s="124"/>
      <c r="O113" s="123">
        <v>4500</v>
      </c>
      <c r="P113" s="124"/>
      <c r="Q113" s="1">
        <f t="shared" ref="Q113:Q114" si="11">$D$57</f>
        <v>2457</v>
      </c>
      <c r="R113" s="1">
        <f>IF(Q113&lt;=O113,2,5)</f>
        <v>2</v>
      </c>
      <c r="S113" s="1" t="s">
        <v>618</v>
      </c>
      <c r="V113" s="1">
        <v>2</v>
      </c>
      <c r="W113" s="127" t="s">
        <v>657</v>
      </c>
      <c r="X113" s="124"/>
      <c r="Y113" s="123">
        <v>3500</v>
      </c>
      <c r="Z113" s="124"/>
      <c r="AA113" s="1">
        <f t="shared" ref="AA113:AA114" si="12">$D$57</f>
        <v>2457</v>
      </c>
      <c r="AB113" s="1">
        <f>IF(AA113&lt;=Y113,2,5)</f>
        <v>2</v>
      </c>
      <c r="AC113" s="1">
        <v>7634586</v>
      </c>
    </row>
    <row r="114" spans="2:31">
      <c r="B114" s="1">
        <v>3</v>
      </c>
      <c r="C114" s="127" t="s">
        <v>628</v>
      </c>
      <c r="D114" s="124">
        <v>1260</v>
      </c>
      <c r="E114" s="123">
        <v>5200</v>
      </c>
      <c r="F114" s="126"/>
      <c r="G114" s="1">
        <f t="shared" si="10"/>
        <v>2457</v>
      </c>
      <c r="H114" s="1">
        <f>IF(G114&lt;=E114,3,5)</f>
        <v>3</v>
      </c>
      <c r="I114" s="1">
        <v>7714328</v>
      </c>
      <c r="L114" s="1">
        <v>3</v>
      </c>
      <c r="M114" s="127" t="s">
        <v>625</v>
      </c>
      <c r="N114" s="124"/>
      <c r="O114" s="123">
        <v>7100</v>
      </c>
      <c r="P114" s="126"/>
      <c r="Q114" s="1">
        <f t="shared" si="11"/>
        <v>2457</v>
      </c>
      <c r="R114" s="1">
        <f>IF(Q114&lt;=O114,3,5)</f>
        <v>3</v>
      </c>
      <c r="S114" s="1" t="s">
        <v>619</v>
      </c>
      <c r="V114" s="1">
        <v>3</v>
      </c>
      <c r="W114" s="127" t="s">
        <v>658</v>
      </c>
      <c r="X114" s="124"/>
      <c r="Y114" s="123">
        <v>5200</v>
      </c>
      <c r="Z114" s="126"/>
      <c r="AA114" s="1">
        <f t="shared" si="12"/>
        <v>2457</v>
      </c>
      <c r="AB114" s="1">
        <f>IF(AA114&lt;=Y114,3,5)</f>
        <v>3</v>
      </c>
      <c r="AC114" s="1">
        <v>7634587</v>
      </c>
    </row>
    <row r="115" spans="2:31">
      <c r="B115" s="1"/>
      <c r="C115" s="1"/>
      <c r="D115" s="1"/>
      <c r="E115" s="1"/>
      <c r="F115" s="1"/>
      <c r="G115" s="1"/>
      <c r="H115" s="1"/>
      <c r="I115" s="1"/>
      <c r="L115" s="1"/>
      <c r="M115" s="1"/>
      <c r="N115" s="1"/>
      <c r="O115" s="1"/>
      <c r="P115" s="1"/>
      <c r="Q115" s="1"/>
      <c r="R115" s="1"/>
      <c r="S115" s="1"/>
      <c r="V115" s="1"/>
      <c r="W115" s="1"/>
      <c r="X115" s="1"/>
      <c r="Y115" s="1"/>
      <c r="Z115" s="1"/>
      <c r="AA115" s="1"/>
      <c r="AB115" s="1"/>
      <c r="AC115" s="1"/>
    </row>
    <row r="116" spans="2:31">
      <c r="B116" s="1"/>
      <c r="C116" s="1" t="str">
        <f>VLOOKUP(H116,B112:I114,2,0)</f>
        <v>Vitoclima W2026MHE2</v>
      </c>
      <c r="D116" s="1"/>
      <c r="E116" s="1"/>
      <c r="F116" s="1"/>
      <c r="G116" s="1"/>
      <c r="H116" s="1">
        <f>MIN(H112:H114)</f>
        <v>1</v>
      </c>
      <c r="I116" s="1"/>
      <c r="L116" s="1"/>
      <c r="M116" s="1" t="str">
        <f>VLOOKUP(R116,L112:S114,2,0)</f>
        <v>Vitoclima 300-S/HE CF3035M1</v>
      </c>
      <c r="N116" s="1"/>
      <c r="O116" s="1"/>
      <c r="P116" s="1"/>
      <c r="Q116" s="1"/>
      <c r="R116" s="1">
        <f>MIN(R112:R114)</f>
        <v>1</v>
      </c>
      <c r="S116" s="1"/>
      <c r="V116" s="1"/>
      <c r="W116" s="1" t="str">
        <f>VLOOKUP(AB116,V112:AC114,2,0)</f>
        <v>Vitoclima 300-S/HE CNF3028M1</v>
      </c>
      <c r="X116" s="1"/>
      <c r="Y116" s="1"/>
      <c r="Z116" s="1"/>
      <c r="AA116" s="1"/>
      <c r="AB116" s="1">
        <f>MIN(AB112:AB114)</f>
        <v>1</v>
      </c>
      <c r="AC116" s="1"/>
    </row>
    <row r="117" spans="2:31">
      <c r="B117" s="1"/>
      <c r="C117" s="1">
        <f>VLOOKUP(H116,B112:I114,8,0)</f>
        <v>7714324</v>
      </c>
      <c r="D117" s="1"/>
      <c r="E117" s="1"/>
      <c r="F117" s="1"/>
      <c r="G117" s="1"/>
      <c r="H117" s="1"/>
      <c r="I117" s="1"/>
      <c r="L117" s="1"/>
      <c r="M117" s="1" t="str">
        <f>VLOOKUP(R116,L112:S114,8,0)</f>
        <v>ZK05527</v>
      </c>
      <c r="N117" s="1"/>
      <c r="O117" s="1"/>
      <c r="P117" s="1"/>
      <c r="Q117" s="1"/>
      <c r="R117" s="1"/>
      <c r="S117" s="1"/>
      <c r="V117" s="1"/>
      <c r="W117" s="1">
        <f>VLOOKUP(AB116,V112:AC114,8,0)</f>
        <v>7634585</v>
      </c>
      <c r="X117" s="1"/>
      <c r="Y117" s="1"/>
      <c r="Z117" s="1"/>
      <c r="AA117" s="1"/>
      <c r="AB117" s="1"/>
      <c r="AC117" s="1"/>
    </row>
    <row r="119" spans="2:31">
      <c r="B119" s="1" t="s">
        <v>615</v>
      </c>
      <c r="C119" s="125" t="s">
        <v>610</v>
      </c>
      <c r="D119" s="1"/>
      <c r="E119" s="1"/>
      <c r="F119" s="1"/>
      <c r="G119" s="1"/>
      <c r="H119" s="1"/>
      <c r="I119" s="1"/>
      <c r="L119" s="1"/>
      <c r="M119" s="125" t="s">
        <v>616</v>
      </c>
      <c r="N119" s="1"/>
      <c r="O119" s="1"/>
      <c r="P119" s="1"/>
      <c r="Q119" s="1"/>
      <c r="R119" s="1"/>
      <c r="S119" s="1"/>
      <c r="V119" s="1"/>
      <c r="W119" s="125" t="s">
        <v>616</v>
      </c>
      <c r="X119" s="1"/>
      <c r="Y119" s="1"/>
      <c r="Z119" s="1"/>
      <c r="AA119" s="1"/>
      <c r="AB119" s="1"/>
      <c r="AC119" s="1"/>
      <c r="AE119" s="151" t="s">
        <v>622</v>
      </c>
    </row>
    <row r="120" spans="2:31">
      <c r="B120" s="1"/>
      <c r="C120" s="1"/>
      <c r="D120" s="123" t="s">
        <v>555</v>
      </c>
      <c r="E120" s="123"/>
      <c r="F120" s="123"/>
      <c r="G120" t="s">
        <v>557</v>
      </c>
      <c r="H120" s="1" t="s">
        <v>558</v>
      </c>
      <c r="I120" s="1"/>
      <c r="L120" s="1"/>
      <c r="M120" s="1"/>
      <c r="N120" s="123"/>
      <c r="O120" s="123"/>
      <c r="P120" s="123"/>
      <c r="Q120" t="s">
        <v>557</v>
      </c>
      <c r="R120" s="1" t="s">
        <v>558</v>
      </c>
      <c r="S120" s="1"/>
      <c r="V120" s="1"/>
      <c r="W120" s="1"/>
      <c r="X120" s="123"/>
      <c r="Y120" s="123"/>
      <c r="Z120" s="123"/>
      <c r="AA120" t="s">
        <v>557</v>
      </c>
      <c r="AB120" s="1" t="s">
        <v>558</v>
      </c>
      <c r="AC120" s="1"/>
      <c r="AE120" s="150" t="str">
        <f>IF('Multisplit Vitoclima'!U81=TRUE,IF('Multisplit Vitoclima'!R92=1,Wymagania!C125,IF('Multisplit Vitoclima'!R92=2,Wymagania!M125,Wymagania!W125)),"")</f>
        <v>Vitoclima W2035MHE2</v>
      </c>
    </row>
    <row r="121" spans="2:31">
      <c r="B121" s="1">
        <v>1</v>
      </c>
      <c r="C121" s="127" t="s">
        <v>626</v>
      </c>
      <c r="D121" s="124">
        <v>450</v>
      </c>
      <c r="E121" s="123">
        <v>2700</v>
      </c>
      <c r="F121" s="124"/>
      <c r="G121" s="1">
        <f>$D$58</f>
        <v>3372</v>
      </c>
      <c r="H121" s="1">
        <f>IF(G121&lt;=E121,1,5)</f>
        <v>5</v>
      </c>
      <c r="I121" s="1">
        <v>7714324</v>
      </c>
      <c r="L121" s="1">
        <v>1</v>
      </c>
      <c r="M121" s="127" t="s">
        <v>623</v>
      </c>
      <c r="N121" s="124"/>
      <c r="O121" s="123">
        <v>3500</v>
      </c>
      <c r="P121" s="124"/>
      <c r="Q121" s="1">
        <f>$D$58</f>
        <v>3372</v>
      </c>
      <c r="R121" s="1">
        <f>IF(Q121&lt;=O121,1,5)</f>
        <v>1</v>
      </c>
      <c r="S121" s="1" t="s">
        <v>617</v>
      </c>
      <c r="V121" s="1">
        <v>1</v>
      </c>
      <c r="W121" s="127" t="s">
        <v>656</v>
      </c>
      <c r="X121" s="124"/>
      <c r="Y121" s="123">
        <v>2700</v>
      </c>
      <c r="Z121" s="124"/>
      <c r="AA121" s="1">
        <f>$D$58</f>
        <v>3372</v>
      </c>
      <c r="AB121" s="1">
        <f>IF(AA121&lt;=Y121,1,5)</f>
        <v>5</v>
      </c>
      <c r="AC121" s="1">
        <v>7634585</v>
      </c>
    </row>
    <row r="122" spans="2:31">
      <c r="B122" s="1">
        <v>2</v>
      </c>
      <c r="C122" s="127" t="s">
        <v>627</v>
      </c>
      <c r="D122" s="124">
        <v>700</v>
      </c>
      <c r="E122" s="123">
        <v>3500</v>
      </c>
      <c r="F122" s="124"/>
      <c r="G122" s="1">
        <f t="shared" ref="G122:G123" si="13">$D$58</f>
        <v>3372</v>
      </c>
      <c r="H122" s="1">
        <f>IF(G122&lt;=E122,2,5)</f>
        <v>2</v>
      </c>
      <c r="I122" s="1">
        <v>7714326</v>
      </c>
      <c r="L122" s="1">
        <v>2</v>
      </c>
      <c r="M122" s="127" t="s">
        <v>624</v>
      </c>
      <c r="N122" s="124"/>
      <c r="O122" s="123">
        <v>4500</v>
      </c>
      <c r="P122" s="124"/>
      <c r="Q122" s="1">
        <f t="shared" ref="Q122:Q123" si="14">$D$58</f>
        <v>3372</v>
      </c>
      <c r="R122" s="1">
        <f>IF(Q122&lt;=O122,2,5)</f>
        <v>2</v>
      </c>
      <c r="S122" s="1" t="s">
        <v>618</v>
      </c>
      <c r="V122" s="1">
        <v>2</v>
      </c>
      <c r="W122" s="127" t="s">
        <v>657</v>
      </c>
      <c r="X122" s="124"/>
      <c r="Y122" s="123">
        <v>3500</v>
      </c>
      <c r="Z122" s="124"/>
      <c r="AA122" s="1">
        <f t="shared" ref="AA122:AA123" si="15">$D$58</f>
        <v>3372</v>
      </c>
      <c r="AB122" s="1">
        <f>IF(AA122&lt;=Y122,2,5)</f>
        <v>2</v>
      </c>
      <c r="AC122" s="1">
        <v>7634586</v>
      </c>
    </row>
    <row r="123" spans="2:31">
      <c r="B123" s="1">
        <v>3</v>
      </c>
      <c r="C123" s="127" t="s">
        <v>628</v>
      </c>
      <c r="D123" s="124">
        <v>1260</v>
      </c>
      <c r="E123" s="123">
        <v>5200</v>
      </c>
      <c r="F123" s="126"/>
      <c r="G123" s="1">
        <f t="shared" si="13"/>
        <v>3372</v>
      </c>
      <c r="H123" s="1">
        <f>IF(G123&lt;=E123,3,5)</f>
        <v>3</v>
      </c>
      <c r="I123" s="1">
        <v>7714328</v>
      </c>
      <c r="L123" s="1">
        <v>3</v>
      </c>
      <c r="M123" s="127" t="s">
        <v>625</v>
      </c>
      <c r="N123" s="124"/>
      <c r="O123" s="123">
        <v>7100</v>
      </c>
      <c r="P123" s="126"/>
      <c r="Q123" s="1">
        <f t="shared" si="14"/>
        <v>3372</v>
      </c>
      <c r="R123" s="1">
        <f>IF(Q123&lt;=O123,3,5)</f>
        <v>3</v>
      </c>
      <c r="S123" s="1" t="s">
        <v>619</v>
      </c>
      <c r="V123" s="1">
        <v>3</v>
      </c>
      <c r="W123" s="127" t="s">
        <v>658</v>
      </c>
      <c r="X123" s="124"/>
      <c r="Y123" s="123">
        <v>5200</v>
      </c>
      <c r="Z123" s="126"/>
      <c r="AA123" s="1">
        <f t="shared" si="15"/>
        <v>3372</v>
      </c>
      <c r="AB123" s="1">
        <f>IF(AA123&lt;=Y123,3,5)</f>
        <v>3</v>
      </c>
      <c r="AC123" s="1">
        <v>7634587</v>
      </c>
    </row>
    <row r="124" spans="2:31">
      <c r="B124" s="1"/>
      <c r="C124" s="1"/>
      <c r="D124" s="1"/>
      <c r="E124" s="1"/>
      <c r="F124" s="1"/>
      <c r="G124" s="1"/>
      <c r="H124" s="1"/>
      <c r="I124" s="1"/>
      <c r="L124" s="1"/>
      <c r="M124" s="1"/>
      <c r="N124" s="1"/>
      <c r="O124" s="1"/>
      <c r="P124" s="1"/>
      <c r="Q124" s="1"/>
      <c r="R124" s="1"/>
      <c r="S124" s="1"/>
      <c r="V124" s="1"/>
      <c r="W124" s="1"/>
      <c r="X124" s="1"/>
      <c r="Y124" s="1"/>
      <c r="Z124" s="1"/>
      <c r="AA124" s="1"/>
      <c r="AB124" s="1"/>
      <c r="AC124" s="1"/>
    </row>
    <row r="125" spans="2:31">
      <c r="B125" s="1"/>
      <c r="C125" s="1" t="str">
        <f>VLOOKUP(H125,B121:I123,2,0)</f>
        <v>Vitoclima W2035MHE2</v>
      </c>
      <c r="D125" s="1"/>
      <c r="E125" s="1"/>
      <c r="F125" s="1"/>
      <c r="G125" s="1"/>
      <c r="H125" s="1">
        <f>MIN(H121:H123)</f>
        <v>2</v>
      </c>
      <c r="I125" s="1"/>
      <c r="L125" s="1"/>
      <c r="M125" s="1" t="str">
        <f>VLOOKUP(R125,L121:S123,2,0)</f>
        <v>Vitoclima 300-S/HE CF3035M1</v>
      </c>
      <c r="N125" s="1"/>
      <c r="O125" s="1"/>
      <c r="P125" s="1"/>
      <c r="Q125" s="1"/>
      <c r="R125" s="1">
        <f>MIN(R121:R123)</f>
        <v>1</v>
      </c>
      <c r="S125" s="1"/>
      <c r="V125" s="1"/>
      <c r="W125" s="1" t="str">
        <f>VLOOKUP(AB125,V121:AC123,2,0)</f>
        <v>Vitoclima 300-S/HE CNF3036M1</v>
      </c>
      <c r="X125" s="1"/>
      <c r="Y125" s="1"/>
      <c r="Z125" s="1"/>
      <c r="AA125" s="1"/>
      <c r="AB125" s="1">
        <f>MIN(AB121:AB123)</f>
        <v>2</v>
      </c>
      <c r="AC125" s="1"/>
    </row>
    <row r="126" spans="2:31">
      <c r="B126" s="1"/>
      <c r="C126" s="1">
        <f>VLOOKUP(H125,B121:I123,8,0)</f>
        <v>7714326</v>
      </c>
      <c r="D126" s="1"/>
      <c r="E126" s="1"/>
      <c r="F126" s="1"/>
      <c r="G126" s="1"/>
      <c r="H126" s="1"/>
      <c r="I126" s="1"/>
      <c r="L126" s="1"/>
      <c r="M126" s="1" t="str">
        <f>VLOOKUP(R125,L121:S123,8,0)</f>
        <v>ZK05527</v>
      </c>
      <c r="N126" s="1"/>
      <c r="O126" s="1"/>
      <c r="P126" s="1"/>
      <c r="Q126" s="1"/>
      <c r="R126" s="1"/>
      <c r="S126" s="1"/>
      <c r="V126" s="1"/>
      <c r="W126" s="1">
        <f>VLOOKUP(AB125,V121:AC123,8,0)</f>
        <v>7634586</v>
      </c>
      <c r="X126" s="1"/>
      <c r="Y126" s="1"/>
      <c r="Z126" s="1"/>
      <c r="AA126" s="1"/>
      <c r="AB126" s="1"/>
      <c r="AC126" s="1"/>
    </row>
    <row r="129" spans="3:10">
      <c r="F129" s="150">
        <v>300</v>
      </c>
      <c r="G129" s="150" t="s">
        <v>659</v>
      </c>
    </row>
    <row r="130" spans="3:10">
      <c r="C130" s="150" t="str">
        <f>AE84</f>
        <v>Vitoclima 300-S/HE CNF3036M1</v>
      </c>
      <c r="D130" s="150" t="b">
        <f>ISNUMBER(FIND("300",C130))</f>
        <v>1</v>
      </c>
      <c r="E130" s="150" t="b">
        <f>ISNUMBER(FIND("CNF",C130))</f>
        <v>1</v>
      </c>
      <c r="F130" s="150">
        <f t="shared" ref="F130:G134" si="16">IF(D130=TRUE,1,0)</f>
        <v>1</v>
      </c>
      <c r="G130" s="150">
        <f t="shared" si="16"/>
        <v>1</v>
      </c>
      <c r="H130" s="150">
        <f>F130-G130</f>
        <v>0</v>
      </c>
    </row>
    <row r="131" spans="3:10">
      <c r="C131" s="150" t="str">
        <f>AE93</f>
        <v>Vitoclima 300-S/HE CNF3036M1</v>
      </c>
      <c r="D131" s="150" t="b">
        <f>ISNUMBER(FIND("300",C131))</f>
        <v>1</v>
      </c>
      <c r="E131" s="150" t="b">
        <f>ISNUMBER(FIND("CNF",C131))</f>
        <v>1</v>
      </c>
      <c r="F131" s="150">
        <f t="shared" si="16"/>
        <v>1</v>
      </c>
      <c r="G131" s="150">
        <f t="shared" si="16"/>
        <v>1</v>
      </c>
      <c r="H131" s="150">
        <f>F131-G131</f>
        <v>0</v>
      </c>
    </row>
    <row r="132" spans="3:10">
      <c r="C132" s="150" t="str">
        <f>AE102</f>
        <v/>
      </c>
      <c r="D132" s="150" t="b">
        <f>ISNUMBER(FIND("300",C132))</f>
        <v>0</v>
      </c>
      <c r="E132" s="150" t="b">
        <f>ISNUMBER(FIND("CNF",C132))</f>
        <v>0</v>
      </c>
      <c r="F132" s="150">
        <f t="shared" si="16"/>
        <v>0</v>
      </c>
      <c r="G132" s="150">
        <f t="shared" si="16"/>
        <v>0</v>
      </c>
      <c r="H132" s="150">
        <f>F132-G132</f>
        <v>0</v>
      </c>
    </row>
    <row r="133" spans="3:10">
      <c r="C133" s="150" t="str">
        <f>AE111</f>
        <v/>
      </c>
      <c r="D133" s="150" t="b">
        <f>ISNUMBER(FIND("300",C133))</f>
        <v>0</v>
      </c>
      <c r="E133" s="150" t="b">
        <f>ISNUMBER(FIND("CNF",C133))</f>
        <v>0</v>
      </c>
      <c r="F133" s="150">
        <f t="shared" si="16"/>
        <v>0</v>
      </c>
      <c r="G133" s="150">
        <f t="shared" si="16"/>
        <v>0</v>
      </c>
      <c r="H133" s="150">
        <f>F133-G133</f>
        <v>0</v>
      </c>
    </row>
    <row r="134" spans="3:10">
      <c r="C134" s="150" t="str">
        <f>AE120</f>
        <v>Vitoclima W2035MHE2</v>
      </c>
      <c r="D134" s="150" t="b">
        <f>ISNUMBER(FIND("300",C134))</f>
        <v>0</v>
      </c>
      <c r="E134" s="150" t="b">
        <f>ISNUMBER(FIND("CNF",C134))</f>
        <v>0</v>
      </c>
      <c r="F134" s="150">
        <f t="shared" si="16"/>
        <v>0</v>
      </c>
      <c r="G134" s="150">
        <f t="shared" si="16"/>
        <v>0</v>
      </c>
      <c r="H134" s="150">
        <f>F134-G134</f>
        <v>0</v>
      </c>
    </row>
    <row r="137" spans="3:10">
      <c r="C137" s="153" t="str">
        <f>IF(H130=1,C130,"")</f>
        <v/>
      </c>
      <c r="D137" s="150">
        <f>IF(C137="",0,1)</f>
        <v>0</v>
      </c>
      <c r="F137" s="153" t="str">
        <f>IF(F130=0,C130,"")</f>
        <v/>
      </c>
      <c r="G137" s="150">
        <f>IF(F137="",0,1)</f>
        <v>0</v>
      </c>
      <c r="I137" s="150" t="str">
        <f>IF(G130=1,C130,"")</f>
        <v>Vitoclima 300-S/HE CNF3036M1</v>
      </c>
      <c r="J137" s="150">
        <f>IF(I137="",0,1)</f>
        <v>1</v>
      </c>
    </row>
    <row r="138" spans="3:10">
      <c r="C138" s="153" t="str">
        <f>IF(H131=1,C131,"")</f>
        <v/>
      </c>
      <c r="D138" s="150">
        <f>IF(C138="",0,1)</f>
        <v>0</v>
      </c>
      <c r="F138" s="153" t="str">
        <f>IF(F131=0,C131,"")</f>
        <v/>
      </c>
      <c r="G138" s="150">
        <f>IF(F138="",0,1)</f>
        <v>0</v>
      </c>
      <c r="I138" s="150" t="str">
        <f t="shared" ref="I138:I141" si="17">IF(G131=1,C131,"")</f>
        <v>Vitoclima 300-S/HE CNF3036M1</v>
      </c>
      <c r="J138" s="150">
        <f t="shared" ref="J138:J141" si="18">IF(I138="",0,1)</f>
        <v>1</v>
      </c>
    </row>
    <row r="139" spans="3:10">
      <c r="C139" s="153" t="str">
        <f>IF(H132=1,C132,"")</f>
        <v/>
      </c>
      <c r="D139" s="150">
        <f>IF(C139="",0,1)</f>
        <v>0</v>
      </c>
      <c r="F139" s="153" t="str">
        <f>IF(F132=0,C132,"")</f>
        <v/>
      </c>
      <c r="G139" s="150">
        <f>IF(F139="",0,1)</f>
        <v>0</v>
      </c>
      <c r="I139" s="150" t="str">
        <f t="shared" si="17"/>
        <v/>
      </c>
      <c r="J139" s="150">
        <f t="shared" si="18"/>
        <v>0</v>
      </c>
    </row>
    <row r="140" spans="3:10">
      <c r="C140" s="153" t="str">
        <f>IF(H133=1,C133,"")</f>
        <v/>
      </c>
      <c r="D140" s="150">
        <f>IF(C140="",0,1)</f>
        <v>0</v>
      </c>
      <c r="F140" s="153" t="str">
        <f>IF(F133=0,C133,"")</f>
        <v/>
      </c>
      <c r="G140" s="150">
        <f>IF(F140="",0,1)</f>
        <v>0</v>
      </c>
      <c r="I140" s="150" t="str">
        <f t="shared" si="17"/>
        <v/>
      </c>
      <c r="J140" s="150">
        <f t="shared" si="18"/>
        <v>0</v>
      </c>
    </row>
    <row r="141" spans="3:10">
      <c r="C141" s="153" t="str">
        <f>IF(H134=1,C134,"")</f>
        <v/>
      </c>
      <c r="D141" s="150">
        <f>IF(C141="",0,1)</f>
        <v>0</v>
      </c>
      <c r="F141" s="153" t="str">
        <f>IF(F134=0,C134,"")</f>
        <v>Vitoclima W2035MHE2</v>
      </c>
      <c r="G141" s="150">
        <f>IF(F141="",0,1)</f>
        <v>1</v>
      </c>
      <c r="I141" s="150" t="str">
        <f t="shared" si="17"/>
        <v/>
      </c>
      <c r="J141" s="150">
        <f t="shared" si="18"/>
        <v>0</v>
      </c>
    </row>
    <row r="143" spans="3:10">
      <c r="C143" s="150" t="str" cm="1">
        <f t="array" ref="C143:C147">_xlfn.SORTBY(C137:C141,D137:D141,-1)</f>
        <v/>
      </c>
      <c r="F143" s="150" t="str" cm="1">
        <f t="array" ref="F143:F147">_xlfn.SORTBY(F137:F141,G137:G141,-1)</f>
        <v>Vitoclima W2035MHE2</v>
      </c>
      <c r="I143" s="150" t="str" cm="1">
        <f t="array" ref="I143:I147">_xlfn.SORTBY(I137:I141,J137:J141,-1)</f>
        <v>Vitoclima 300-S/HE CNF3036M1</v>
      </c>
    </row>
    <row r="144" spans="3:10">
      <c r="C144" s="150" t="str">
        <v/>
      </c>
      <c r="F144" s="150" t="str">
        <v/>
      </c>
      <c r="I144" s="150" t="str">
        <v>Vitoclima 300-S/HE CNF3036M1</v>
      </c>
    </row>
    <row r="145" spans="3:9">
      <c r="C145" s="150" t="str">
        <v/>
      </c>
      <c r="F145" s="150" t="str">
        <v/>
      </c>
      <c r="I145" s="150" t="str">
        <v/>
      </c>
    </row>
    <row r="146" spans="3:9">
      <c r="C146" s="150" t="str">
        <v/>
      </c>
      <c r="F146" s="150" t="str">
        <v/>
      </c>
      <c r="I146" s="150" t="str">
        <v/>
      </c>
    </row>
    <row r="147" spans="3:9">
      <c r="C147" s="150" t="str">
        <v/>
      </c>
      <c r="F147" s="150" t="str">
        <v/>
      </c>
      <c r="I147" s="150" t="str">
        <v/>
      </c>
    </row>
  </sheetData>
  <sheetProtection algorithmName="SHA-512" hashValue="A6FKVkim3Xr2EAyXB8MA5lZO3fenkoxbzFhLC3uVmciGKVtSuxv/cBabW5EU9rcdYHP8rqQBnqYSfAUojNekTQ==" saltValue="u/6e9oxmkYIofYYCdOFDtw=="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8732E-C065-4804-B061-4DB27DCB1B2C}">
  <sheetPr codeName="Arkusz16"/>
  <dimension ref="A1"/>
  <sheetViews>
    <sheetView zoomScale="90" zoomScaleNormal="90" workbookViewId="0">
      <selection activeCell="Y22" sqref="Y22"/>
    </sheetView>
  </sheetViews>
  <sheetFormatPr defaultRowHeight="14.4"/>
  <cols>
    <col min="1" max="16384" width="8.88671875" style="15"/>
  </cols>
  <sheetData/>
  <sheetProtection algorithmName="SHA-512" hashValue="MAH7QKZQzFuEVKzrU23KdjR4cEPKz9oXt17Dco3EoYy5/l/HFgNpOVWvjypcJQ8ySc9k+C3FdDSl2S2fI6L18g==" saltValue="KeR/qQRV3mcCMuLbEQ8I8A=="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9F8F4-AA76-48F9-8D03-93787BFB113D}">
  <sheetPr codeName="Arkusz13"/>
  <dimension ref="B2:K233"/>
  <sheetViews>
    <sheetView topLeftCell="A76" zoomScale="70" zoomScaleNormal="70" workbookViewId="0">
      <selection activeCell="A94" sqref="A94:XFD94"/>
    </sheetView>
  </sheetViews>
  <sheetFormatPr defaultColWidth="9.88671875" defaultRowHeight="15"/>
  <cols>
    <col min="1" max="1" width="3" style="47" customWidth="1"/>
    <col min="2" max="2" width="5.21875" style="47" customWidth="1"/>
    <col min="3" max="3" width="11.44140625" style="47" customWidth="1"/>
    <col min="4" max="4" width="34.21875" style="47" customWidth="1"/>
    <col min="5" max="5" width="8.6640625" style="47" customWidth="1"/>
    <col min="6" max="7" width="57.109375" style="47" bestFit="1" customWidth="1"/>
    <col min="8" max="8" width="36.44140625" style="47" bestFit="1" customWidth="1"/>
    <col min="9" max="9" width="54.88671875" style="48" bestFit="1" customWidth="1"/>
    <col min="10" max="10" width="9.88671875" style="49"/>
    <col min="11" max="256" width="9.88671875" style="47"/>
    <col min="257" max="257" width="3" style="47" customWidth="1"/>
    <col min="258" max="258" width="5.21875" style="47" customWidth="1"/>
    <col min="259" max="259" width="11.44140625" style="47" customWidth="1"/>
    <col min="260" max="260" width="34.21875" style="47" customWidth="1"/>
    <col min="261" max="261" width="8.6640625" style="47" customWidth="1"/>
    <col min="262" max="265" width="24.5546875" style="47" customWidth="1"/>
    <col min="266" max="512" width="9.88671875" style="47"/>
    <col min="513" max="513" width="3" style="47" customWidth="1"/>
    <col min="514" max="514" width="5.21875" style="47" customWidth="1"/>
    <col min="515" max="515" width="11.44140625" style="47" customWidth="1"/>
    <col min="516" max="516" width="34.21875" style="47" customWidth="1"/>
    <col min="517" max="517" width="8.6640625" style="47" customWidth="1"/>
    <col min="518" max="521" width="24.5546875" style="47" customWidth="1"/>
    <col min="522" max="768" width="9.88671875" style="47"/>
    <col min="769" max="769" width="3" style="47" customWidth="1"/>
    <col min="770" max="770" width="5.21875" style="47" customWidth="1"/>
    <col min="771" max="771" width="11.44140625" style="47" customWidth="1"/>
    <col min="772" max="772" width="34.21875" style="47" customWidth="1"/>
    <col min="773" max="773" width="8.6640625" style="47" customWidth="1"/>
    <col min="774" max="777" width="24.5546875" style="47" customWidth="1"/>
    <col min="778" max="1024" width="9.88671875" style="47"/>
    <col min="1025" max="1025" width="3" style="47" customWidth="1"/>
    <col min="1026" max="1026" width="5.21875" style="47" customWidth="1"/>
    <col min="1027" max="1027" width="11.44140625" style="47" customWidth="1"/>
    <col min="1028" max="1028" width="34.21875" style="47" customWidth="1"/>
    <col min="1029" max="1029" width="8.6640625" style="47" customWidth="1"/>
    <col min="1030" max="1033" width="24.5546875" style="47" customWidth="1"/>
    <col min="1034" max="1280" width="9.88671875" style="47"/>
    <col min="1281" max="1281" width="3" style="47" customWidth="1"/>
    <col min="1282" max="1282" width="5.21875" style="47" customWidth="1"/>
    <col min="1283" max="1283" width="11.44140625" style="47" customWidth="1"/>
    <col min="1284" max="1284" width="34.21875" style="47" customWidth="1"/>
    <col min="1285" max="1285" width="8.6640625" style="47" customWidth="1"/>
    <col min="1286" max="1289" width="24.5546875" style="47" customWidth="1"/>
    <col min="1290" max="1536" width="9.88671875" style="47"/>
    <col min="1537" max="1537" width="3" style="47" customWidth="1"/>
    <col min="1538" max="1538" width="5.21875" style="47" customWidth="1"/>
    <col min="1539" max="1539" width="11.44140625" style="47" customWidth="1"/>
    <col min="1540" max="1540" width="34.21875" style="47" customWidth="1"/>
    <col min="1541" max="1541" width="8.6640625" style="47" customWidth="1"/>
    <col min="1542" max="1545" width="24.5546875" style="47" customWidth="1"/>
    <col min="1546" max="1792" width="9.88671875" style="47"/>
    <col min="1793" max="1793" width="3" style="47" customWidth="1"/>
    <col min="1794" max="1794" width="5.21875" style="47" customWidth="1"/>
    <col min="1795" max="1795" width="11.44140625" style="47" customWidth="1"/>
    <col min="1796" max="1796" width="34.21875" style="47" customWidth="1"/>
    <col min="1797" max="1797" width="8.6640625" style="47" customWidth="1"/>
    <col min="1798" max="1801" width="24.5546875" style="47" customWidth="1"/>
    <col min="1802" max="2048" width="9.88671875" style="47"/>
    <col min="2049" max="2049" width="3" style="47" customWidth="1"/>
    <col min="2050" max="2050" width="5.21875" style="47" customWidth="1"/>
    <col min="2051" max="2051" width="11.44140625" style="47" customWidth="1"/>
    <col min="2052" max="2052" width="34.21875" style="47" customWidth="1"/>
    <col min="2053" max="2053" width="8.6640625" style="47" customWidth="1"/>
    <col min="2054" max="2057" width="24.5546875" style="47" customWidth="1"/>
    <col min="2058" max="2304" width="9.88671875" style="47"/>
    <col min="2305" max="2305" width="3" style="47" customWidth="1"/>
    <col min="2306" max="2306" width="5.21875" style="47" customWidth="1"/>
    <col min="2307" max="2307" width="11.44140625" style="47" customWidth="1"/>
    <col min="2308" max="2308" width="34.21875" style="47" customWidth="1"/>
    <col min="2309" max="2309" width="8.6640625" style="47" customWidth="1"/>
    <col min="2310" max="2313" width="24.5546875" style="47" customWidth="1"/>
    <col min="2314" max="2560" width="9.88671875" style="47"/>
    <col min="2561" max="2561" width="3" style="47" customWidth="1"/>
    <col min="2562" max="2562" width="5.21875" style="47" customWidth="1"/>
    <col min="2563" max="2563" width="11.44140625" style="47" customWidth="1"/>
    <col min="2564" max="2564" width="34.21875" style="47" customWidth="1"/>
    <col min="2565" max="2565" width="8.6640625" style="47" customWidth="1"/>
    <col min="2566" max="2569" width="24.5546875" style="47" customWidth="1"/>
    <col min="2570" max="2816" width="9.88671875" style="47"/>
    <col min="2817" max="2817" width="3" style="47" customWidth="1"/>
    <col min="2818" max="2818" width="5.21875" style="47" customWidth="1"/>
    <col min="2819" max="2819" width="11.44140625" style="47" customWidth="1"/>
    <col min="2820" max="2820" width="34.21875" style="47" customWidth="1"/>
    <col min="2821" max="2821" width="8.6640625" style="47" customWidth="1"/>
    <col min="2822" max="2825" width="24.5546875" style="47" customWidth="1"/>
    <col min="2826" max="3072" width="9.88671875" style="47"/>
    <col min="3073" max="3073" width="3" style="47" customWidth="1"/>
    <col min="3074" max="3074" width="5.21875" style="47" customWidth="1"/>
    <col min="3075" max="3075" width="11.44140625" style="47" customWidth="1"/>
    <col min="3076" max="3076" width="34.21875" style="47" customWidth="1"/>
    <col min="3077" max="3077" width="8.6640625" style="47" customWidth="1"/>
    <col min="3078" max="3081" width="24.5546875" style="47" customWidth="1"/>
    <col min="3082" max="3328" width="9.88671875" style="47"/>
    <col min="3329" max="3329" width="3" style="47" customWidth="1"/>
    <col min="3330" max="3330" width="5.21875" style="47" customWidth="1"/>
    <col min="3331" max="3331" width="11.44140625" style="47" customWidth="1"/>
    <col min="3332" max="3332" width="34.21875" style="47" customWidth="1"/>
    <col min="3333" max="3333" width="8.6640625" style="47" customWidth="1"/>
    <col min="3334" max="3337" width="24.5546875" style="47" customWidth="1"/>
    <col min="3338" max="3584" width="9.88671875" style="47"/>
    <col min="3585" max="3585" width="3" style="47" customWidth="1"/>
    <col min="3586" max="3586" width="5.21875" style="47" customWidth="1"/>
    <col min="3587" max="3587" width="11.44140625" style="47" customWidth="1"/>
    <col min="3588" max="3588" width="34.21875" style="47" customWidth="1"/>
    <col min="3589" max="3589" width="8.6640625" style="47" customWidth="1"/>
    <col min="3590" max="3593" width="24.5546875" style="47" customWidth="1"/>
    <col min="3594" max="3840" width="9.88671875" style="47"/>
    <col min="3841" max="3841" width="3" style="47" customWidth="1"/>
    <col min="3842" max="3842" width="5.21875" style="47" customWidth="1"/>
    <col min="3843" max="3843" width="11.44140625" style="47" customWidth="1"/>
    <col min="3844" max="3844" width="34.21875" style="47" customWidth="1"/>
    <col min="3845" max="3845" width="8.6640625" style="47" customWidth="1"/>
    <col min="3846" max="3849" width="24.5546875" style="47" customWidth="1"/>
    <col min="3850" max="4096" width="9.88671875" style="47"/>
    <col min="4097" max="4097" width="3" style="47" customWidth="1"/>
    <col min="4098" max="4098" width="5.21875" style="47" customWidth="1"/>
    <col min="4099" max="4099" width="11.44140625" style="47" customWidth="1"/>
    <col min="4100" max="4100" width="34.21875" style="47" customWidth="1"/>
    <col min="4101" max="4101" width="8.6640625" style="47" customWidth="1"/>
    <col min="4102" max="4105" width="24.5546875" style="47" customWidth="1"/>
    <col min="4106" max="4352" width="9.88671875" style="47"/>
    <col min="4353" max="4353" width="3" style="47" customWidth="1"/>
    <col min="4354" max="4354" width="5.21875" style="47" customWidth="1"/>
    <col min="4355" max="4355" width="11.44140625" style="47" customWidth="1"/>
    <col min="4356" max="4356" width="34.21875" style="47" customWidth="1"/>
    <col min="4357" max="4357" width="8.6640625" style="47" customWidth="1"/>
    <col min="4358" max="4361" width="24.5546875" style="47" customWidth="1"/>
    <col min="4362" max="4608" width="9.88671875" style="47"/>
    <col min="4609" max="4609" width="3" style="47" customWidth="1"/>
    <col min="4610" max="4610" width="5.21875" style="47" customWidth="1"/>
    <col min="4611" max="4611" width="11.44140625" style="47" customWidth="1"/>
    <col min="4612" max="4612" width="34.21875" style="47" customWidth="1"/>
    <col min="4613" max="4613" width="8.6640625" style="47" customWidth="1"/>
    <col min="4614" max="4617" width="24.5546875" style="47" customWidth="1"/>
    <col min="4618" max="4864" width="9.88671875" style="47"/>
    <col min="4865" max="4865" width="3" style="47" customWidth="1"/>
    <col min="4866" max="4866" width="5.21875" style="47" customWidth="1"/>
    <col min="4867" max="4867" width="11.44140625" style="47" customWidth="1"/>
    <col min="4868" max="4868" width="34.21875" style="47" customWidth="1"/>
    <col min="4869" max="4869" width="8.6640625" style="47" customWidth="1"/>
    <col min="4870" max="4873" width="24.5546875" style="47" customWidth="1"/>
    <col min="4874" max="5120" width="9.88671875" style="47"/>
    <col min="5121" max="5121" width="3" style="47" customWidth="1"/>
    <col min="5122" max="5122" width="5.21875" style="47" customWidth="1"/>
    <col min="5123" max="5123" width="11.44140625" style="47" customWidth="1"/>
    <col min="5124" max="5124" width="34.21875" style="47" customWidth="1"/>
    <col min="5125" max="5125" width="8.6640625" style="47" customWidth="1"/>
    <col min="5126" max="5129" width="24.5546875" style="47" customWidth="1"/>
    <col min="5130" max="5376" width="9.88671875" style="47"/>
    <col min="5377" max="5377" width="3" style="47" customWidth="1"/>
    <col min="5378" max="5378" width="5.21875" style="47" customWidth="1"/>
    <col min="5379" max="5379" width="11.44140625" style="47" customWidth="1"/>
    <col min="5380" max="5380" width="34.21875" style="47" customWidth="1"/>
    <col min="5381" max="5381" width="8.6640625" style="47" customWidth="1"/>
    <col min="5382" max="5385" width="24.5546875" style="47" customWidth="1"/>
    <col min="5386" max="5632" width="9.88671875" style="47"/>
    <col min="5633" max="5633" width="3" style="47" customWidth="1"/>
    <col min="5634" max="5634" width="5.21875" style="47" customWidth="1"/>
    <col min="5635" max="5635" width="11.44140625" style="47" customWidth="1"/>
    <col min="5636" max="5636" width="34.21875" style="47" customWidth="1"/>
    <col min="5637" max="5637" width="8.6640625" style="47" customWidth="1"/>
    <col min="5638" max="5641" width="24.5546875" style="47" customWidth="1"/>
    <col min="5642" max="5888" width="9.88671875" style="47"/>
    <col min="5889" max="5889" width="3" style="47" customWidth="1"/>
    <col min="5890" max="5890" width="5.21875" style="47" customWidth="1"/>
    <col min="5891" max="5891" width="11.44140625" style="47" customWidth="1"/>
    <col min="5892" max="5892" width="34.21875" style="47" customWidth="1"/>
    <col min="5893" max="5893" width="8.6640625" style="47" customWidth="1"/>
    <col min="5894" max="5897" width="24.5546875" style="47" customWidth="1"/>
    <col min="5898" max="6144" width="9.88671875" style="47"/>
    <col min="6145" max="6145" width="3" style="47" customWidth="1"/>
    <col min="6146" max="6146" width="5.21875" style="47" customWidth="1"/>
    <col min="6147" max="6147" width="11.44140625" style="47" customWidth="1"/>
    <col min="6148" max="6148" width="34.21875" style="47" customWidth="1"/>
    <col min="6149" max="6149" width="8.6640625" style="47" customWidth="1"/>
    <col min="6150" max="6153" width="24.5546875" style="47" customWidth="1"/>
    <col min="6154" max="6400" width="9.88671875" style="47"/>
    <col min="6401" max="6401" width="3" style="47" customWidth="1"/>
    <col min="6402" max="6402" width="5.21875" style="47" customWidth="1"/>
    <col min="6403" max="6403" width="11.44140625" style="47" customWidth="1"/>
    <col min="6404" max="6404" width="34.21875" style="47" customWidth="1"/>
    <col min="6405" max="6405" width="8.6640625" style="47" customWidth="1"/>
    <col min="6406" max="6409" width="24.5546875" style="47" customWidth="1"/>
    <col min="6410" max="6656" width="9.88671875" style="47"/>
    <col min="6657" max="6657" width="3" style="47" customWidth="1"/>
    <col min="6658" max="6658" width="5.21875" style="47" customWidth="1"/>
    <col min="6659" max="6659" width="11.44140625" style="47" customWidth="1"/>
    <col min="6660" max="6660" width="34.21875" style="47" customWidth="1"/>
    <col min="6661" max="6661" width="8.6640625" style="47" customWidth="1"/>
    <col min="6662" max="6665" width="24.5546875" style="47" customWidth="1"/>
    <col min="6666" max="6912" width="9.88671875" style="47"/>
    <col min="6913" max="6913" width="3" style="47" customWidth="1"/>
    <col min="6914" max="6914" width="5.21875" style="47" customWidth="1"/>
    <col min="6915" max="6915" width="11.44140625" style="47" customWidth="1"/>
    <col min="6916" max="6916" width="34.21875" style="47" customWidth="1"/>
    <col min="6917" max="6917" width="8.6640625" style="47" customWidth="1"/>
    <col min="6918" max="6921" width="24.5546875" style="47" customWidth="1"/>
    <col min="6922" max="7168" width="9.88671875" style="47"/>
    <col min="7169" max="7169" width="3" style="47" customWidth="1"/>
    <col min="7170" max="7170" width="5.21875" style="47" customWidth="1"/>
    <col min="7171" max="7171" width="11.44140625" style="47" customWidth="1"/>
    <col min="7172" max="7172" width="34.21875" style="47" customWidth="1"/>
    <col min="7173" max="7173" width="8.6640625" style="47" customWidth="1"/>
    <col min="7174" max="7177" width="24.5546875" style="47" customWidth="1"/>
    <col min="7178" max="7424" width="9.88671875" style="47"/>
    <col min="7425" max="7425" width="3" style="47" customWidth="1"/>
    <col min="7426" max="7426" width="5.21875" style="47" customWidth="1"/>
    <col min="7427" max="7427" width="11.44140625" style="47" customWidth="1"/>
    <col min="7428" max="7428" width="34.21875" style="47" customWidth="1"/>
    <col min="7429" max="7429" width="8.6640625" style="47" customWidth="1"/>
    <col min="7430" max="7433" width="24.5546875" style="47" customWidth="1"/>
    <col min="7434" max="7680" width="9.88671875" style="47"/>
    <col min="7681" max="7681" width="3" style="47" customWidth="1"/>
    <col min="7682" max="7682" width="5.21875" style="47" customWidth="1"/>
    <col min="7683" max="7683" width="11.44140625" style="47" customWidth="1"/>
    <col min="7684" max="7684" width="34.21875" style="47" customWidth="1"/>
    <col min="7685" max="7685" width="8.6640625" style="47" customWidth="1"/>
    <col min="7686" max="7689" width="24.5546875" style="47" customWidth="1"/>
    <col min="7690" max="7936" width="9.88671875" style="47"/>
    <col min="7937" max="7937" width="3" style="47" customWidth="1"/>
    <col min="7938" max="7938" width="5.21875" style="47" customWidth="1"/>
    <col min="7939" max="7939" width="11.44140625" style="47" customWidth="1"/>
    <col min="7940" max="7940" width="34.21875" style="47" customWidth="1"/>
    <col min="7941" max="7941" width="8.6640625" style="47" customWidth="1"/>
    <col min="7942" max="7945" width="24.5546875" style="47" customWidth="1"/>
    <col min="7946" max="8192" width="9.88671875" style="47"/>
    <col min="8193" max="8193" width="3" style="47" customWidth="1"/>
    <col min="8194" max="8194" width="5.21875" style="47" customWidth="1"/>
    <col min="8195" max="8195" width="11.44140625" style="47" customWidth="1"/>
    <col min="8196" max="8196" width="34.21875" style="47" customWidth="1"/>
    <col min="8197" max="8197" width="8.6640625" style="47" customWidth="1"/>
    <col min="8198" max="8201" width="24.5546875" style="47" customWidth="1"/>
    <col min="8202" max="8448" width="9.88671875" style="47"/>
    <col min="8449" max="8449" width="3" style="47" customWidth="1"/>
    <col min="8450" max="8450" width="5.21875" style="47" customWidth="1"/>
    <col min="8451" max="8451" width="11.44140625" style="47" customWidth="1"/>
    <col min="8452" max="8452" width="34.21875" style="47" customWidth="1"/>
    <col min="8453" max="8453" width="8.6640625" style="47" customWidth="1"/>
    <col min="8454" max="8457" width="24.5546875" style="47" customWidth="1"/>
    <col min="8458" max="8704" width="9.88671875" style="47"/>
    <col min="8705" max="8705" width="3" style="47" customWidth="1"/>
    <col min="8706" max="8706" width="5.21875" style="47" customWidth="1"/>
    <col min="8707" max="8707" width="11.44140625" style="47" customWidth="1"/>
    <col min="8708" max="8708" width="34.21875" style="47" customWidth="1"/>
    <col min="8709" max="8709" width="8.6640625" style="47" customWidth="1"/>
    <col min="8710" max="8713" width="24.5546875" style="47" customWidth="1"/>
    <col min="8714" max="8960" width="9.88671875" style="47"/>
    <col min="8961" max="8961" width="3" style="47" customWidth="1"/>
    <col min="8962" max="8962" width="5.21875" style="47" customWidth="1"/>
    <col min="8963" max="8963" width="11.44140625" style="47" customWidth="1"/>
    <col min="8964" max="8964" width="34.21875" style="47" customWidth="1"/>
    <col min="8965" max="8965" width="8.6640625" style="47" customWidth="1"/>
    <col min="8966" max="8969" width="24.5546875" style="47" customWidth="1"/>
    <col min="8970" max="9216" width="9.88671875" style="47"/>
    <col min="9217" max="9217" width="3" style="47" customWidth="1"/>
    <col min="9218" max="9218" width="5.21875" style="47" customWidth="1"/>
    <col min="9219" max="9219" width="11.44140625" style="47" customWidth="1"/>
    <col min="9220" max="9220" width="34.21875" style="47" customWidth="1"/>
    <col min="9221" max="9221" width="8.6640625" style="47" customWidth="1"/>
    <col min="9222" max="9225" width="24.5546875" style="47" customWidth="1"/>
    <col min="9226" max="9472" width="9.88671875" style="47"/>
    <col min="9473" max="9473" width="3" style="47" customWidth="1"/>
    <col min="9474" max="9474" width="5.21875" style="47" customWidth="1"/>
    <col min="9475" max="9475" width="11.44140625" style="47" customWidth="1"/>
    <col min="9476" max="9476" width="34.21875" style="47" customWidth="1"/>
    <col min="9477" max="9477" width="8.6640625" style="47" customWidth="1"/>
    <col min="9478" max="9481" width="24.5546875" style="47" customWidth="1"/>
    <col min="9482" max="9728" width="9.88671875" style="47"/>
    <col min="9729" max="9729" width="3" style="47" customWidth="1"/>
    <col min="9730" max="9730" width="5.21875" style="47" customWidth="1"/>
    <col min="9731" max="9731" width="11.44140625" style="47" customWidth="1"/>
    <col min="9732" max="9732" width="34.21875" style="47" customWidth="1"/>
    <col min="9733" max="9733" width="8.6640625" style="47" customWidth="1"/>
    <col min="9734" max="9737" width="24.5546875" style="47" customWidth="1"/>
    <col min="9738" max="9984" width="9.88671875" style="47"/>
    <col min="9985" max="9985" width="3" style="47" customWidth="1"/>
    <col min="9986" max="9986" width="5.21875" style="47" customWidth="1"/>
    <col min="9987" max="9987" width="11.44140625" style="47" customWidth="1"/>
    <col min="9988" max="9988" width="34.21875" style="47" customWidth="1"/>
    <col min="9989" max="9989" width="8.6640625" style="47" customWidth="1"/>
    <col min="9990" max="9993" width="24.5546875" style="47" customWidth="1"/>
    <col min="9994" max="10240" width="9.88671875" style="47"/>
    <col min="10241" max="10241" width="3" style="47" customWidth="1"/>
    <col min="10242" max="10242" width="5.21875" style="47" customWidth="1"/>
    <col min="10243" max="10243" width="11.44140625" style="47" customWidth="1"/>
    <col min="10244" max="10244" width="34.21875" style="47" customWidth="1"/>
    <col min="10245" max="10245" width="8.6640625" style="47" customWidth="1"/>
    <col min="10246" max="10249" width="24.5546875" style="47" customWidth="1"/>
    <col min="10250" max="10496" width="9.88671875" style="47"/>
    <col min="10497" max="10497" width="3" style="47" customWidth="1"/>
    <col min="10498" max="10498" width="5.21875" style="47" customWidth="1"/>
    <col min="10499" max="10499" width="11.44140625" style="47" customWidth="1"/>
    <col min="10500" max="10500" width="34.21875" style="47" customWidth="1"/>
    <col min="10501" max="10501" width="8.6640625" style="47" customWidth="1"/>
    <col min="10502" max="10505" width="24.5546875" style="47" customWidth="1"/>
    <col min="10506" max="10752" width="9.88671875" style="47"/>
    <col min="10753" max="10753" width="3" style="47" customWidth="1"/>
    <col min="10754" max="10754" width="5.21875" style="47" customWidth="1"/>
    <col min="10755" max="10755" width="11.44140625" style="47" customWidth="1"/>
    <col min="10756" max="10756" width="34.21875" style="47" customWidth="1"/>
    <col min="10757" max="10757" width="8.6640625" style="47" customWidth="1"/>
    <col min="10758" max="10761" width="24.5546875" style="47" customWidth="1"/>
    <col min="10762" max="11008" width="9.88671875" style="47"/>
    <col min="11009" max="11009" width="3" style="47" customWidth="1"/>
    <col min="11010" max="11010" width="5.21875" style="47" customWidth="1"/>
    <col min="11011" max="11011" width="11.44140625" style="47" customWidth="1"/>
    <col min="11012" max="11012" width="34.21875" style="47" customWidth="1"/>
    <col min="11013" max="11013" width="8.6640625" style="47" customWidth="1"/>
    <col min="11014" max="11017" width="24.5546875" style="47" customWidth="1"/>
    <col min="11018" max="11264" width="9.88671875" style="47"/>
    <col min="11265" max="11265" width="3" style="47" customWidth="1"/>
    <col min="11266" max="11266" width="5.21875" style="47" customWidth="1"/>
    <col min="11267" max="11267" width="11.44140625" style="47" customWidth="1"/>
    <col min="11268" max="11268" width="34.21875" style="47" customWidth="1"/>
    <col min="11269" max="11269" width="8.6640625" style="47" customWidth="1"/>
    <col min="11270" max="11273" width="24.5546875" style="47" customWidth="1"/>
    <col min="11274" max="11520" width="9.88671875" style="47"/>
    <col min="11521" max="11521" width="3" style="47" customWidth="1"/>
    <col min="11522" max="11522" width="5.21875" style="47" customWidth="1"/>
    <col min="11523" max="11523" width="11.44140625" style="47" customWidth="1"/>
    <col min="11524" max="11524" width="34.21875" style="47" customWidth="1"/>
    <col min="11525" max="11525" width="8.6640625" style="47" customWidth="1"/>
    <col min="11526" max="11529" width="24.5546875" style="47" customWidth="1"/>
    <col min="11530" max="11776" width="9.88671875" style="47"/>
    <col min="11777" max="11777" width="3" style="47" customWidth="1"/>
    <col min="11778" max="11778" width="5.21875" style="47" customWidth="1"/>
    <col min="11779" max="11779" width="11.44140625" style="47" customWidth="1"/>
    <col min="11780" max="11780" width="34.21875" style="47" customWidth="1"/>
    <col min="11781" max="11781" width="8.6640625" style="47" customWidth="1"/>
    <col min="11782" max="11785" width="24.5546875" style="47" customWidth="1"/>
    <col min="11786" max="12032" width="9.88671875" style="47"/>
    <col min="12033" max="12033" width="3" style="47" customWidth="1"/>
    <col min="12034" max="12034" width="5.21875" style="47" customWidth="1"/>
    <col min="12035" max="12035" width="11.44140625" style="47" customWidth="1"/>
    <col min="12036" max="12036" width="34.21875" style="47" customWidth="1"/>
    <col min="12037" max="12037" width="8.6640625" style="47" customWidth="1"/>
    <col min="12038" max="12041" width="24.5546875" style="47" customWidth="1"/>
    <col min="12042" max="12288" width="9.88671875" style="47"/>
    <col min="12289" max="12289" width="3" style="47" customWidth="1"/>
    <col min="12290" max="12290" width="5.21875" style="47" customWidth="1"/>
    <col min="12291" max="12291" width="11.44140625" style="47" customWidth="1"/>
    <col min="12292" max="12292" width="34.21875" style="47" customWidth="1"/>
    <col min="12293" max="12293" width="8.6640625" style="47" customWidth="1"/>
    <col min="12294" max="12297" width="24.5546875" style="47" customWidth="1"/>
    <col min="12298" max="12544" width="9.88671875" style="47"/>
    <col min="12545" max="12545" width="3" style="47" customWidth="1"/>
    <col min="12546" max="12546" width="5.21875" style="47" customWidth="1"/>
    <col min="12547" max="12547" width="11.44140625" style="47" customWidth="1"/>
    <col min="12548" max="12548" width="34.21875" style="47" customWidth="1"/>
    <col min="12549" max="12549" width="8.6640625" style="47" customWidth="1"/>
    <col min="12550" max="12553" width="24.5546875" style="47" customWidth="1"/>
    <col min="12554" max="12800" width="9.88671875" style="47"/>
    <col min="12801" max="12801" width="3" style="47" customWidth="1"/>
    <col min="12802" max="12802" width="5.21875" style="47" customWidth="1"/>
    <col min="12803" max="12803" width="11.44140625" style="47" customWidth="1"/>
    <col min="12804" max="12804" width="34.21875" style="47" customWidth="1"/>
    <col min="12805" max="12805" width="8.6640625" style="47" customWidth="1"/>
    <col min="12806" max="12809" width="24.5546875" style="47" customWidth="1"/>
    <col min="12810" max="13056" width="9.88671875" style="47"/>
    <col min="13057" max="13057" width="3" style="47" customWidth="1"/>
    <col min="13058" max="13058" width="5.21875" style="47" customWidth="1"/>
    <col min="13059" max="13059" width="11.44140625" style="47" customWidth="1"/>
    <col min="13060" max="13060" width="34.21875" style="47" customWidth="1"/>
    <col min="13061" max="13061" width="8.6640625" style="47" customWidth="1"/>
    <col min="13062" max="13065" width="24.5546875" style="47" customWidth="1"/>
    <col min="13066" max="13312" width="9.88671875" style="47"/>
    <col min="13313" max="13313" width="3" style="47" customWidth="1"/>
    <col min="13314" max="13314" width="5.21875" style="47" customWidth="1"/>
    <col min="13315" max="13315" width="11.44140625" style="47" customWidth="1"/>
    <col min="13316" max="13316" width="34.21875" style="47" customWidth="1"/>
    <col min="13317" max="13317" width="8.6640625" style="47" customWidth="1"/>
    <col min="13318" max="13321" width="24.5546875" style="47" customWidth="1"/>
    <col min="13322" max="13568" width="9.88671875" style="47"/>
    <col min="13569" max="13569" width="3" style="47" customWidth="1"/>
    <col min="13570" max="13570" width="5.21875" style="47" customWidth="1"/>
    <col min="13571" max="13571" width="11.44140625" style="47" customWidth="1"/>
    <col min="13572" max="13572" width="34.21875" style="47" customWidth="1"/>
    <col min="13573" max="13573" width="8.6640625" style="47" customWidth="1"/>
    <col min="13574" max="13577" width="24.5546875" style="47" customWidth="1"/>
    <col min="13578" max="13824" width="9.88671875" style="47"/>
    <col min="13825" max="13825" width="3" style="47" customWidth="1"/>
    <col min="13826" max="13826" width="5.21875" style="47" customWidth="1"/>
    <col min="13827" max="13827" width="11.44140625" style="47" customWidth="1"/>
    <col min="13828" max="13828" width="34.21875" style="47" customWidth="1"/>
    <col min="13829" max="13829" width="8.6640625" style="47" customWidth="1"/>
    <col min="13830" max="13833" width="24.5546875" style="47" customWidth="1"/>
    <col min="13834" max="14080" width="9.88671875" style="47"/>
    <col min="14081" max="14081" width="3" style="47" customWidth="1"/>
    <col min="14082" max="14082" width="5.21875" style="47" customWidth="1"/>
    <col min="14083" max="14083" width="11.44140625" style="47" customWidth="1"/>
    <col min="14084" max="14084" width="34.21875" style="47" customWidth="1"/>
    <col min="14085" max="14085" width="8.6640625" style="47" customWidth="1"/>
    <col min="14086" max="14089" width="24.5546875" style="47" customWidth="1"/>
    <col min="14090" max="14336" width="9.88671875" style="47"/>
    <col min="14337" max="14337" width="3" style="47" customWidth="1"/>
    <col min="14338" max="14338" width="5.21875" style="47" customWidth="1"/>
    <col min="14339" max="14339" width="11.44140625" style="47" customWidth="1"/>
    <col min="14340" max="14340" width="34.21875" style="47" customWidth="1"/>
    <col min="14341" max="14341" width="8.6640625" style="47" customWidth="1"/>
    <col min="14342" max="14345" width="24.5546875" style="47" customWidth="1"/>
    <col min="14346" max="14592" width="9.88671875" style="47"/>
    <col min="14593" max="14593" width="3" style="47" customWidth="1"/>
    <col min="14594" max="14594" width="5.21875" style="47" customWidth="1"/>
    <col min="14595" max="14595" width="11.44140625" style="47" customWidth="1"/>
    <col min="14596" max="14596" width="34.21875" style="47" customWidth="1"/>
    <col min="14597" max="14597" width="8.6640625" style="47" customWidth="1"/>
    <col min="14598" max="14601" width="24.5546875" style="47" customWidth="1"/>
    <col min="14602" max="14848" width="9.88671875" style="47"/>
    <col min="14849" max="14849" width="3" style="47" customWidth="1"/>
    <col min="14850" max="14850" width="5.21875" style="47" customWidth="1"/>
    <col min="14851" max="14851" width="11.44140625" style="47" customWidth="1"/>
    <col min="14852" max="14852" width="34.21875" style="47" customWidth="1"/>
    <col min="14853" max="14853" width="8.6640625" style="47" customWidth="1"/>
    <col min="14854" max="14857" width="24.5546875" style="47" customWidth="1"/>
    <col min="14858" max="15104" width="9.88671875" style="47"/>
    <col min="15105" max="15105" width="3" style="47" customWidth="1"/>
    <col min="15106" max="15106" width="5.21875" style="47" customWidth="1"/>
    <col min="15107" max="15107" width="11.44140625" style="47" customWidth="1"/>
    <col min="15108" max="15108" width="34.21875" style="47" customWidth="1"/>
    <col min="15109" max="15109" width="8.6640625" style="47" customWidth="1"/>
    <col min="15110" max="15113" width="24.5546875" style="47" customWidth="1"/>
    <col min="15114" max="15360" width="9.88671875" style="47"/>
    <col min="15361" max="15361" width="3" style="47" customWidth="1"/>
    <col min="15362" max="15362" width="5.21875" style="47" customWidth="1"/>
    <col min="15363" max="15363" width="11.44140625" style="47" customWidth="1"/>
    <col min="15364" max="15364" width="34.21875" style="47" customWidth="1"/>
    <col min="15365" max="15365" width="8.6640625" style="47" customWidth="1"/>
    <col min="15366" max="15369" width="24.5546875" style="47" customWidth="1"/>
    <col min="15370" max="15616" width="9.88671875" style="47"/>
    <col min="15617" max="15617" width="3" style="47" customWidth="1"/>
    <col min="15618" max="15618" width="5.21875" style="47" customWidth="1"/>
    <col min="15619" max="15619" width="11.44140625" style="47" customWidth="1"/>
    <col min="15620" max="15620" width="34.21875" style="47" customWidth="1"/>
    <col min="15621" max="15621" width="8.6640625" style="47" customWidth="1"/>
    <col min="15622" max="15625" width="24.5546875" style="47" customWidth="1"/>
    <col min="15626" max="15872" width="9.88671875" style="47"/>
    <col min="15873" max="15873" width="3" style="47" customWidth="1"/>
    <col min="15874" max="15874" width="5.21875" style="47" customWidth="1"/>
    <col min="15875" max="15875" width="11.44140625" style="47" customWidth="1"/>
    <col min="15876" max="15876" width="34.21875" style="47" customWidth="1"/>
    <col min="15877" max="15877" width="8.6640625" style="47" customWidth="1"/>
    <col min="15878" max="15881" width="24.5546875" style="47" customWidth="1"/>
    <col min="15882" max="16128" width="9.88671875" style="47"/>
    <col min="16129" max="16129" width="3" style="47" customWidth="1"/>
    <col min="16130" max="16130" width="5.21875" style="47" customWidth="1"/>
    <col min="16131" max="16131" width="11.44140625" style="47" customWidth="1"/>
    <col min="16132" max="16132" width="34.21875" style="47" customWidth="1"/>
    <col min="16133" max="16133" width="8.6640625" style="47" customWidth="1"/>
    <col min="16134" max="16137" width="24.5546875" style="47" customWidth="1"/>
    <col min="16138" max="16384" width="9.88671875" style="47"/>
  </cols>
  <sheetData>
    <row r="2" spans="2:9" ht="15.75" customHeight="1">
      <c r="B2" s="277" t="s">
        <v>37</v>
      </c>
      <c r="C2" s="277"/>
      <c r="D2" s="277"/>
      <c r="E2" s="277"/>
      <c r="F2" s="277"/>
    </row>
    <row r="3" spans="2:9">
      <c r="B3" s="278" t="s">
        <v>38</v>
      </c>
      <c r="C3" s="278"/>
      <c r="D3" s="278"/>
      <c r="E3" s="278"/>
      <c r="F3" s="278"/>
    </row>
    <row r="4" spans="2:9" ht="18" customHeight="1">
      <c r="B4" s="50" t="s">
        <v>39</v>
      </c>
      <c r="C4" s="276" t="s">
        <v>40</v>
      </c>
      <c r="D4" s="276"/>
      <c r="E4" s="51" t="s">
        <v>41</v>
      </c>
      <c r="F4" s="51" t="s">
        <v>42</v>
      </c>
      <c r="G4" s="51" t="s">
        <v>42</v>
      </c>
      <c r="H4" s="51" t="s">
        <v>42</v>
      </c>
      <c r="I4" s="51" t="s">
        <v>42</v>
      </c>
    </row>
    <row r="5" spans="2:9" ht="18" customHeight="1">
      <c r="B5" s="51">
        <v>1</v>
      </c>
      <c r="C5" s="274" t="s">
        <v>43</v>
      </c>
      <c r="D5" s="274"/>
      <c r="E5" s="52" t="s">
        <v>44</v>
      </c>
      <c r="F5" s="50"/>
      <c r="G5" s="50"/>
      <c r="H5" s="50"/>
      <c r="I5" s="53"/>
    </row>
    <row r="6" spans="2:9" s="50" customFormat="1" ht="18" customHeight="1">
      <c r="B6" s="51">
        <v>2</v>
      </c>
      <c r="C6" s="274" t="s">
        <v>45</v>
      </c>
      <c r="D6" s="274"/>
      <c r="E6" s="52" t="s">
        <v>44</v>
      </c>
      <c r="I6" s="53"/>
    </row>
    <row r="7" spans="2:9" s="50" customFormat="1" ht="18" customHeight="1">
      <c r="B7" s="51">
        <v>3</v>
      </c>
      <c r="C7" s="276" t="s">
        <v>46</v>
      </c>
      <c r="D7" s="50" t="s">
        <v>47</v>
      </c>
      <c r="E7" s="51" t="s">
        <v>500</v>
      </c>
      <c r="F7" s="50" t="s">
        <v>48</v>
      </c>
      <c r="G7" s="50" t="s">
        <v>48</v>
      </c>
      <c r="H7" s="50" t="s">
        <v>48</v>
      </c>
      <c r="I7" s="53" t="s">
        <v>48</v>
      </c>
    </row>
    <row r="8" spans="2:9" s="50" customFormat="1" ht="18" customHeight="1">
      <c r="B8" s="51">
        <v>4</v>
      </c>
      <c r="C8" s="276"/>
      <c r="D8" s="50" t="s">
        <v>49</v>
      </c>
      <c r="E8" s="51" t="s">
        <v>50</v>
      </c>
      <c r="F8" s="50" t="s">
        <v>51</v>
      </c>
      <c r="G8" s="50" t="s">
        <v>51</v>
      </c>
      <c r="H8" s="50" t="s">
        <v>51</v>
      </c>
      <c r="I8" s="53">
        <v>50</v>
      </c>
    </row>
    <row r="9" spans="2:9" s="50" customFormat="1" ht="18" customHeight="1">
      <c r="B9" s="51">
        <v>5</v>
      </c>
      <c r="C9" s="276"/>
      <c r="D9" s="50" t="s">
        <v>52</v>
      </c>
      <c r="E9" s="52" t="s">
        <v>44</v>
      </c>
      <c r="F9" s="50" t="s">
        <v>53</v>
      </c>
      <c r="G9" s="50" t="s">
        <v>53</v>
      </c>
      <c r="H9" s="50" t="s">
        <v>53</v>
      </c>
      <c r="I9" s="53">
        <v>1</v>
      </c>
    </row>
    <row r="10" spans="2:9" ht="18" customHeight="1">
      <c r="B10" s="51">
        <v>6</v>
      </c>
      <c r="C10" s="274" t="s">
        <v>54</v>
      </c>
      <c r="D10" s="274"/>
      <c r="E10" s="52" t="s">
        <v>44</v>
      </c>
      <c r="F10" s="50" t="s">
        <v>55</v>
      </c>
      <c r="G10" s="50" t="s">
        <v>55</v>
      </c>
      <c r="H10" s="50" t="s">
        <v>55</v>
      </c>
      <c r="I10" s="53" t="s">
        <v>55</v>
      </c>
    </row>
    <row r="11" spans="2:9" ht="18" customHeight="1">
      <c r="B11" s="51">
        <v>7</v>
      </c>
      <c r="C11" s="274" t="s">
        <v>56</v>
      </c>
      <c r="D11" s="274"/>
      <c r="E11" s="54" t="s">
        <v>501</v>
      </c>
      <c r="F11" s="50" t="s">
        <v>57</v>
      </c>
      <c r="G11" s="50" t="s">
        <v>58</v>
      </c>
      <c r="H11" s="50" t="s">
        <v>59</v>
      </c>
      <c r="I11" s="53">
        <v>2.5</v>
      </c>
    </row>
    <row r="12" spans="2:9" ht="18" customHeight="1">
      <c r="B12" s="51">
        <v>8</v>
      </c>
      <c r="C12" s="275" t="s">
        <v>60</v>
      </c>
      <c r="D12" s="275"/>
      <c r="E12" s="54" t="s">
        <v>61</v>
      </c>
      <c r="F12" s="50" t="s">
        <v>62</v>
      </c>
      <c r="G12" s="50" t="s">
        <v>62</v>
      </c>
      <c r="H12" s="50" t="s">
        <v>62</v>
      </c>
      <c r="I12" s="53">
        <v>3</v>
      </c>
    </row>
    <row r="13" spans="2:9" ht="18" customHeight="1">
      <c r="B13" s="51">
        <v>9</v>
      </c>
      <c r="C13" s="275" t="s">
        <v>63</v>
      </c>
      <c r="D13" s="275"/>
      <c r="E13" s="51" t="s">
        <v>64</v>
      </c>
      <c r="F13" s="50" t="s">
        <v>65</v>
      </c>
      <c r="G13" s="50" t="s">
        <v>65</v>
      </c>
      <c r="H13" s="50" t="s">
        <v>65</v>
      </c>
      <c r="I13" s="53" t="s">
        <v>66</v>
      </c>
    </row>
    <row r="14" spans="2:9" ht="18" customHeight="1">
      <c r="B14" s="51">
        <v>10</v>
      </c>
      <c r="C14" s="274" t="s">
        <v>67</v>
      </c>
      <c r="D14" s="274"/>
      <c r="E14" s="51" t="s">
        <v>68</v>
      </c>
      <c r="F14" s="50" t="s">
        <v>69</v>
      </c>
      <c r="G14" s="50" t="s">
        <v>70</v>
      </c>
      <c r="H14" s="50" t="s">
        <v>71</v>
      </c>
      <c r="I14" s="53">
        <v>7000</v>
      </c>
    </row>
    <row r="15" spans="2:9" ht="18" customHeight="1">
      <c r="B15" s="51">
        <v>12</v>
      </c>
      <c r="C15" s="274" t="s">
        <v>72</v>
      </c>
      <c r="D15" s="274"/>
      <c r="E15" s="51" t="s">
        <v>68</v>
      </c>
      <c r="F15" s="50" t="s">
        <v>73</v>
      </c>
      <c r="G15" s="50" t="s">
        <v>74</v>
      </c>
      <c r="H15" s="50" t="s">
        <v>75</v>
      </c>
      <c r="I15" s="53">
        <v>1930</v>
      </c>
    </row>
    <row r="16" spans="2:9" ht="18" customHeight="1">
      <c r="B16" s="51">
        <v>14</v>
      </c>
      <c r="C16" s="274" t="s">
        <v>76</v>
      </c>
      <c r="D16" s="274"/>
      <c r="E16" s="51" t="s">
        <v>68</v>
      </c>
      <c r="F16" s="50" t="s">
        <v>70</v>
      </c>
      <c r="G16" s="50" t="s">
        <v>77</v>
      </c>
      <c r="H16" s="50" t="s">
        <v>78</v>
      </c>
      <c r="I16" s="53">
        <v>8850</v>
      </c>
    </row>
    <row r="17" spans="2:9" ht="18" customHeight="1">
      <c r="B17" s="51">
        <v>16</v>
      </c>
      <c r="C17" s="274" t="s">
        <v>79</v>
      </c>
      <c r="D17" s="274"/>
      <c r="E17" s="51" t="s">
        <v>80</v>
      </c>
      <c r="F17" s="50" t="s">
        <v>81</v>
      </c>
      <c r="G17" s="50" t="s">
        <v>82</v>
      </c>
      <c r="H17" s="50" t="s">
        <v>83</v>
      </c>
      <c r="I17" s="53">
        <v>7</v>
      </c>
    </row>
    <row r="18" spans="2:9" ht="18" customHeight="1">
      <c r="B18" s="51">
        <v>17</v>
      </c>
      <c r="C18" s="274" t="s">
        <v>84</v>
      </c>
      <c r="D18" s="274"/>
      <c r="E18" s="51" t="s">
        <v>68</v>
      </c>
      <c r="F18" s="50" t="s">
        <v>85</v>
      </c>
      <c r="G18" s="50" t="s">
        <v>86</v>
      </c>
      <c r="H18" s="50" t="s">
        <v>87</v>
      </c>
      <c r="I18" s="53">
        <v>7400</v>
      </c>
    </row>
    <row r="19" spans="2:9" ht="18" customHeight="1">
      <c r="B19" s="51">
        <v>19</v>
      </c>
      <c r="C19" s="274" t="s">
        <v>88</v>
      </c>
      <c r="D19" s="274"/>
      <c r="E19" s="51" t="s">
        <v>68</v>
      </c>
      <c r="F19" s="50" t="s">
        <v>73</v>
      </c>
      <c r="G19" s="50" t="s">
        <v>89</v>
      </c>
      <c r="H19" s="50" t="s">
        <v>90</v>
      </c>
      <c r="I19" s="53">
        <v>1800</v>
      </c>
    </row>
    <row r="20" spans="2:9" ht="18" customHeight="1">
      <c r="B20" s="51">
        <v>21</v>
      </c>
      <c r="C20" s="274" t="s">
        <v>91</v>
      </c>
      <c r="D20" s="274"/>
      <c r="E20" s="51" t="s">
        <v>68</v>
      </c>
      <c r="F20" s="50" t="s">
        <v>92</v>
      </c>
      <c r="G20" s="50" t="s">
        <v>93</v>
      </c>
      <c r="H20" s="50" t="s">
        <v>94</v>
      </c>
      <c r="I20" s="53">
        <v>10630</v>
      </c>
    </row>
    <row r="21" spans="2:9" ht="18" customHeight="1">
      <c r="B21" s="51">
        <v>23</v>
      </c>
      <c r="C21" s="274" t="s">
        <v>95</v>
      </c>
      <c r="D21" s="274"/>
      <c r="E21" s="51" t="s">
        <v>96</v>
      </c>
      <c r="F21" s="50" t="s">
        <v>97</v>
      </c>
      <c r="G21" s="50" t="s">
        <v>98</v>
      </c>
      <c r="H21" s="50" t="s">
        <v>99</v>
      </c>
      <c r="I21" s="53">
        <v>6.4</v>
      </c>
    </row>
    <row r="22" spans="2:9" ht="18" customHeight="1">
      <c r="B22" s="51">
        <v>24</v>
      </c>
      <c r="C22" s="274" t="s">
        <v>100</v>
      </c>
      <c r="D22" s="274"/>
      <c r="E22" s="51" t="s">
        <v>96</v>
      </c>
      <c r="F22" s="50" t="s">
        <v>101</v>
      </c>
      <c r="G22" s="50" t="s">
        <v>102</v>
      </c>
      <c r="H22" s="50" t="s">
        <v>103</v>
      </c>
      <c r="I22" s="53">
        <v>6.9</v>
      </c>
    </row>
    <row r="23" spans="2:9" ht="18" customHeight="1">
      <c r="B23" s="51">
        <v>25</v>
      </c>
      <c r="C23" s="274" t="s">
        <v>104</v>
      </c>
      <c r="D23" s="274"/>
      <c r="E23" s="51" t="s">
        <v>96</v>
      </c>
      <c r="F23" s="50" t="s">
        <v>81</v>
      </c>
      <c r="G23" s="50" t="s">
        <v>105</v>
      </c>
      <c r="H23" s="50" t="s">
        <v>106</v>
      </c>
      <c r="I23" s="53">
        <v>6.3</v>
      </c>
    </row>
    <row r="24" spans="2:9" ht="18" customHeight="1">
      <c r="B24" s="51">
        <v>26</v>
      </c>
      <c r="C24" s="274" t="s">
        <v>107</v>
      </c>
      <c r="D24" s="274"/>
      <c r="E24" s="51" t="s">
        <v>108</v>
      </c>
      <c r="F24" s="50" t="s">
        <v>109</v>
      </c>
      <c r="G24" s="50" t="s">
        <v>110</v>
      </c>
      <c r="H24" s="50" t="s">
        <v>111</v>
      </c>
      <c r="I24" s="53">
        <v>1900</v>
      </c>
    </row>
    <row r="25" spans="2:9" ht="18" customHeight="1">
      <c r="B25" s="51">
        <v>27</v>
      </c>
      <c r="C25" s="274" t="s">
        <v>112</v>
      </c>
      <c r="D25" s="274"/>
      <c r="E25" s="51" t="s">
        <v>68</v>
      </c>
      <c r="F25" s="50" t="s">
        <v>113</v>
      </c>
      <c r="G25" s="50" t="s">
        <v>113</v>
      </c>
      <c r="H25" s="50" t="s">
        <v>114</v>
      </c>
      <c r="I25" s="53">
        <v>430</v>
      </c>
    </row>
    <row r="26" spans="2:9" ht="18" customHeight="1">
      <c r="B26" s="51">
        <v>28</v>
      </c>
      <c r="C26" s="274" t="s">
        <v>115</v>
      </c>
      <c r="D26" s="274"/>
      <c r="E26" s="51" t="s">
        <v>68</v>
      </c>
      <c r="F26" s="50" t="s">
        <v>116</v>
      </c>
      <c r="G26" s="50" t="s">
        <v>117</v>
      </c>
      <c r="H26" s="50" t="s">
        <v>118</v>
      </c>
      <c r="I26" s="53">
        <v>3100</v>
      </c>
    </row>
    <row r="27" spans="2:9" ht="18" customHeight="1">
      <c r="B27" s="51">
        <v>29</v>
      </c>
      <c r="C27" s="274" t="s">
        <v>119</v>
      </c>
      <c r="D27" s="274"/>
      <c r="E27" s="51" t="s">
        <v>108</v>
      </c>
      <c r="F27" s="50" t="s">
        <v>120</v>
      </c>
      <c r="G27" s="50" t="s">
        <v>121</v>
      </c>
      <c r="H27" s="50" t="s">
        <v>122</v>
      </c>
      <c r="I27" s="53">
        <v>1897</v>
      </c>
    </row>
    <row r="28" spans="2:9" ht="18" customHeight="1">
      <c r="B28" s="51">
        <v>30</v>
      </c>
      <c r="C28" s="274" t="s">
        <v>123</v>
      </c>
      <c r="D28" s="274"/>
      <c r="E28" s="51" t="s">
        <v>68</v>
      </c>
      <c r="F28" s="50" t="s">
        <v>124</v>
      </c>
      <c r="G28" s="50" t="s">
        <v>125</v>
      </c>
      <c r="H28" s="50" t="s">
        <v>126</v>
      </c>
      <c r="I28" s="53">
        <v>430</v>
      </c>
    </row>
    <row r="29" spans="2:9" ht="18" customHeight="1">
      <c r="B29" s="51">
        <v>31</v>
      </c>
      <c r="C29" s="274" t="s">
        <v>127</v>
      </c>
      <c r="D29" s="274"/>
      <c r="E29" s="51" t="s">
        <v>108</v>
      </c>
      <c r="F29" s="50" t="s">
        <v>128</v>
      </c>
      <c r="G29" s="50" t="s">
        <v>128</v>
      </c>
      <c r="H29" s="50" t="s">
        <v>129</v>
      </c>
      <c r="I29" s="53">
        <v>3750</v>
      </c>
    </row>
    <row r="30" spans="2:9" ht="18" customHeight="1">
      <c r="B30" s="51">
        <v>32</v>
      </c>
      <c r="C30" s="274" t="s">
        <v>130</v>
      </c>
      <c r="D30" s="274"/>
      <c r="E30" s="51" t="s">
        <v>131</v>
      </c>
      <c r="F30" s="50" t="s">
        <v>132</v>
      </c>
      <c r="G30" s="50" t="s">
        <v>133</v>
      </c>
      <c r="H30" s="50" t="s">
        <v>134</v>
      </c>
      <c r="I30" s="53" t="s">
        <v>135</v>
      </c>
    </row>
    <row r="31" spans="2:9" ht="18" customHeight="1">
      <c r="B31" s="51">
        <v>33</v>
      </c>
      <c r="C31" s="274" t="s">
        <v>136</v>
      </c>
      <c r="D31" s="274"/>
      <c r="E31" s="51" t="s">
        <v>131</v>
      </c>
      <c r="F31" s="50" t="s">
        <v>137</v>
      </c>
      <c r="G31" s="50" t="s">
        <v>138</v>
      </c>
      <c r="H31" s="50" t="s">
        <v>139</v>
      </c>
      <c r="I31" s="53" t="s">
        <v>140</v>
      </c>
    </row>
    <row r="32" spans="2:9" ht="18" customHeight="1">
      <c r="B32" s="51">
        <v>34</v>
      </c>
      <c r="C32" s="274" t="s">
        <v>141</v>
      </c>
      <c r="D32" s="274"/>
      <c r="E32" s="51" t="s">
        <v>108</v>
      </c>
      <c r="F32" s="50" t="s">
        <v>128</v>
      </c>
      <c r="G32" s="50" t="s">
        <v>128</v>
      </c>
      <c r="H32" s="50" t="s">
        <v>129</v>
      </c>
      <c r="I32" s="53">
        <v>3750</v>
      </c>
    </row>
    <row r="33" spans="2:9" ht="18" customHeight="1">
      <c r="B33" s="51">
        <v>35</v>
      </c>
      <c r="C33" s="274" t="s">
        <v>142</v>
      </c>
      <c r="D33" s="274"/>
      <c r="E33" s="51" t="s">
        <v>131</v>
      </c>
      <c r="F33" s="50" t="s">
        <v>139</v>
      </c>
      <c r="G33" s="50" t="s">
        <v>143</v>
      </c>
      <c r="H33" s="50" t="s">
        <v>144</v>
      </c>
      <c r="I33" s="53" t="s">
        <v>145</v>
      </c>
    </row>
    <row r="34" spans="2:9" ht="18" customHeight="1">
      <c r="B34" s="51">
        <v>36</v>
      </c>
      <c r="C34" s="274" t="s">
        <v>146</v>
      </c>
      <c r="D34" s="274"/>
      <c r="E34" s="51" t="s">
        <v>131</v>
      </c>
      <c r="F34" s="50" t="s">
        <v>134</v>
      </c>
      <c r="G34" s="50" t="s">
        <v>134</v>
      </c>
      <c r="H34" s="50" t="s">
        <v>147</v>
      </c>
      <c r="I34" s="53" t="s">
        <v>148</v>
      </c>
    </row>
    <row r="35" spans="2:9" ht="18" customHeight="1">
      <c r="B35" s="51">
        <v>40</v>
      </c>
      <c r="C35" s="274" t="s">
        <v>150</v>
      </c>
      <c r="D35" s="274"/>
      <c r="E35" s="51" t="s">
        <v>151</v>
      </c>
      <c r="F35" s="50" t="s">
        <v>152</v>
      </c>
      <c r="G35" s="50" t="s">
        <v>153</v>
      </c>
      <c r="H35" s="50" t="s">
        <v>154</v>
      </c>
      <c r="I35" s="53">
        <f>I14/I24</f>
        <v>3.6842105263157894</v>
      </c>
    </row>
    <row r="36" spans="2:9" ht="18" customHeight="1">
      <c r="B36" s="51">
        <v>42</v>
      </c>
      <c r="C36" s="274" t="s">
        <v>155</v>
      </c>
      <c r="D36" s="274"/>
      <c r="E36" s="51" t="s">
        <v>151</v>
      </c>
      <c r="F36" s="50" t="s">
        <v>156</v>
      </c>
      <c r="G36" s="50" t="s">
        <v>156</v>
      </c>
      <c r="H36" s="50" t="s">
        <v>157</v>
      </c>
      <c r="I36" s="53">
        <f>I18/I27</f>
        <v>3.9008961518186611</v>
      </c>
    </row>
    <row r="37" spans="2:9" ht="18" customHeight="1">
      <c r="B37" s="51">
        <v>45</v>
      </c>
      <c r="C37" s="274" t="s">
        <v>159</v>
      </c>
      <c r="D37" s="274"/>
      <c r="E37" s="52" t="s">
        <v>44</v>
      </c>
      <c r="F37" s="50" t="s">
        <v>160</v>
      </c>
      <c r="G37" s="50" t="s">
        <v>161</v>
      </c>
      <c r="H37" s="50" t="s">
        <v>162</v>
      </c>
      <c r="I37" s="53">
        <v>6.5</v>
      </c>
    </row>
    <row r="38" spans="2:9" ht="18" customHeight="1">
      <c r="B38" s="51">
        <v>47</v>
      </c>
      <c r="C38" s="274" t="s">
        <v>163</v>
      </c>
      <c r="D38" s="274"/>
      <c r="E38" s="52" t="s">
        <v>44</v>
      </c>
      <c r="F38" s="50" t="s">
        <v>164</v>
      </c>
      <c r="G38" s="50" t="s">
        <v>164</v>
      </c>
      <c r="H38" s="50" t="s">
        <v>165</v>
      </c>
      <c r="I38" s="53">
        <v>4</v>
      </c>
    </row>
    <row r="39" spans="2:9" ht="18" customHeight="1">
      <c r="B39" s="51">
        <v>48</v>
      </c>
      <c r="C39" s="274" t="s">
        <v>166</v>
      </c>
      <c r="D39" s="274"/>
      <c r="E39" s="52" t="s">
        <v>44</v>
      </c>
      <c r="F39" s="50" t="s">
        <v>167</v>
      </c>
      <c r="G39" s="50" t="s">
        <v>167</v>
      </c>
      <c r="H39" s="50" t="s">
        <v>168</v>
      </c>
      <c r="I39" s="53">
        <v>5.0999999999999996</v>
      </c>
    </row>
    <row r="40" spans="2:9" ht="18" customHeight="1">
      <c r="B40" s="51">
        <v>49</v>
      </c>
      <c r="C40" s="274" t="s">
        <v>169</v>
      </c>
      <c r="D40" s="274"/>
      <c r="E40" s="52" t="s">
        <v>44</v>
      </c>
      <c r="F40" s="50" t="s">
        <v>170</v>
      </c>
      <c r="G40" s="50" t="s">
        <v>170</v>
      </c>
      <c r="H40" s="50" t="s">
        <v>171</v>
      </c>
      <c r="I40" s="53">
        <v>3.3</v>
      </c>
    </row>
    <row r="41" spans="2:9" ht="18" customHeight="1">
      <c r="B41" s="51">
        <v>51</v>
      </c>
      <c r="C41" s="275" t="s">
        <v>172</v>
      </c>
      <c r="D41" s="275"/>
      <c r="E41" s="52" t="s">
        <v>158</v>
      </c>
      <c r="F41" s="50" t="s">
        <v>173</v>
      </c>
      <c r="G41" s="50" t="s">
        <v>173</v>
      </c>
      <c r="H41" s="50" t="s">
        <v>174</v>
      </c>
      <c r="I41" s="53" t="s">
        <v>502</v>
      </c>
    </row>
    <row r="42" spans="2:9" ht="22.5" customHeight="1">
      <c r="B42" s="51">
        <v>52</v>
      </c>
      <c r="C42" s="274" t="s">
        <v>175</v>
      </c>
      <c r="D42" s="274"/>
      <c r="E42" s="51" t="s">
        <v>503</v>
      </c>
      <c r="F42" s="50" t="s">
        <v>176</v>
      </c>
      <c r="G42" s="50" t="s">
        <v>177</v>
      </c>
      <c r="H42" s="50" t="s">
        <v>178</v>
      </c>
      <c r="I42" s="53" t="s">
        <v>179</v>
      </c>
    </row>
    <row r="43" spans="2:9" ht="18" customHeight="1">
      <c r="B43" s="51">
        <v>54</v>
      </c>
      <c r="C43" s="274" t="s">
        <v>180</v>
      </c>
      <c r="D43" s="274"/>
      <c r="E43" s="51" t="s">
        <v>181</v>
      </c>
      <c r="F43" s="50" t="s">
        <v>182</v>
      </c>
      <c r="G43" s="50" t="s">
        <v>183</v>
      </c>
      <c r="H43" s="50" t="s">
        <v>184</v>
      </c>
      <c r="I43" s="53">
        <v>2.4</v>
      </c>
    </row>
    <row r="44" spans="2:9" ht="18" customHeight="1">
      <c r="B44" s="51">
        <v>56</v>
      </c>
      <c r="C44" s="274" t="s">
        <v>185</v>
      </c>
      <c r="D44" s="274"/>
      <c r="E44" s="51" t="s">
        <v>504</v>
      </c>
      <c r="F44" s="50" t="s">
        <v>186</v>
      </c>
      <c r="G44" s="50" t="s">
        <v>187</v>
      </c>
      <c r="H44" s="50" t="s">
        <v>188</v>
      </c>
      <c r="I44" s="53" t="s">
        <v>189</v>
      </c>
    </row>
    <row r="45" spans="2:9" ht="18" customHeight="1">
      <c r="B45" s="51">
        <v>57</v>
      </c>
      <c r="C45" s="273" t="s">
        <v>190</v>
      </c>
      <c r="D45" s="50" t="s">
        <v>191</v>
      </c>
      <c r="E45" s="52" t="s">
        <v>44</v>
      </c>
      <c r="F45" s="50" t="s">
        <v>482</v>
      </c>
      <c r="G45" s="50" t="s">
        <v>483</v>
      </c>
      <c r="H45" s="50" t="s">
        <v>484</v>
      </c>
      <c r="I45" s="53" t="s">
        <v>485</v>
      </c>
    </row>
    <row r="46" spans="2:9" ht="18" customHeight="1">
      <c r="B46" s="51">
        <v>58</v>
      </c>
      <c r="C46" s="273"/>
      <c r="D46" s="50" t="s">
        <v>192</v>
      </c>
      <c r="E46" s="52" t="s">
        <v>44</v>
      </c>
      <c r="F46" s="50" t="s">
        <v>193</v>
      </c>
      <c r="G46" s="50" t="s">
        <v>193</v>
      </c>
      <c r="H46" s="50" t="s">
        <v>193</v>
      </c>
      <c r="I46" s="53" t="s">
        <v>193</v>
      </c>
    </row>
    <row r="47" spans="2:9" ht="18" customHeight="1">
      <c r="B47" s="51">
        <v>59</v>
      </c>
      <c r="C47" s="273"/>
      <c r="D47" s="50" t="s">
        <v>505</v>
      </c>
      <c r="E47" s="51" t="s">
        <v>194</v>
      </c>
      <c r="F47" s="50" t="s">
        <v>195</v>
      </c>
      <c r="G47" s="50" t="s">
        <v>195</v>
      </c>
      <c r="H47" s="50" t="s">
        <v>196</v>
      </c>
      <c r="I47" s="53" t="s">
        <v>197</v>
      </c>
    </row>
    <row r="48" spans="2:9" ht="18" customHeight="1">
      <c r="B48" s="51">
        <v>61</v>
      </c>
      <c r="C48" s="273"/>
      <c r="D48" s="50" t="s">
        <v>198</v>
      </c>
      <c r="E48" s="51" t="s">
        <v>199</v>
      </c>
      <c r="F48" s="50" t="s">
        <v>200</v>
      </c>
      <c r="G48" s="50" t="s">
        <v>201</v>
      </c>
      <c r="H48" s="50" t="s">
        <v>202</v>
      </c>
      <c r="I48" s="53" t="s">
        <v>203</v>
      </c>
    </row>
    <row r="49" spans="2:11" ht="18" customHeight="1">
      <c r="B49" s="51">
        <v>62</v>
      </c>
      <c r="C49" s="273"/>
      <c r="D49" s="50" t="s">
        <v>204</v>
      </c>
      <c r="E49" s="51" t="s">
        <v>199</v>
      </c>
      <c r="F49" s="50" t="s">
        <v>205</v>
      </c>
      <c r="G49" s="50" t="s">
        <v>206</v>
      </c>
      <c r="H49" s="50" t="s">
        <v>207</v>
      </c>
      <c r="I49" s="53" t="s">
        <v>208</v>
      </c>
    </row>
    <row r="50" spans="2:11" ht="18" customHeight="1">
      <c r="B50" s="51">
        <v>63</v>
      </c>
      <c r="C50" s="273"/>
      <c r="D50" s="50" t="s">
        <v>209</v>
      </c>
      <c r="E50" s="51" t="s">
        <v>108</v>
      </c>
      <c r="F50" s="50" t="s">
        <v>210</v>
      </c>
      <c r="G50" s="50" t="s">
        <v>210</v>
      </c>
      <c r="H50" s="50" t="s">
        <v>211</v>
      </c>
      <c r="I50" s="53">
        <v>35</v>
      </c>
    </row>
    <row r="51" spans="2:11" ht="18" customHeight="1">
      <c r="B51" s="51">
        <v>64</v>
      </c>
      <c r="C51" s="273"/>
      <c r="D51" s="50" t="s">
        <v>212</v>
      </c>
      <c r="E51" s="51" t="s">
        <v>131</v>
      </c>
      <c r="F51" s="50" t="s">
        <v>213</v>
      </c>
      <c r="G51" s="50" t="s">
        <v>214</v>
      </c>
      <c r="H51" s="50" t="s">
        <v>215</v>
      </c>
      <c r="I51" s="53" t="s">
        <v>216</v>
      </c>
    </row>
    <row r="52" spans="2:11" ht="18" customHeight="1">
      <c r="B52" s="51">
        <v>65</v>
      </c>
      <c r="C52" s="273"/>
      <c r="D52" s="50" t="s">
        <v>217</v>
      </c>
      <c r="E52" s="51" t="s">
        <v>218</v>
      </c>
      <c r="F52" s="50" t="s">
        <v>53</v>
      </c>
      <c r="G52" s="50" t="s">
        <v>59</v>
      </c>
      <c r="H52" s="50" t="s">
        <v>219</v>
      </c>
      <c r="I52" s="53">
        <v>3</v>
      </c>
    </row>
    <row r="53" spans="2:11" ht="18" customHeight="1">
      <c r="B53" s="51">
        <v>66</v>
      </c>
      <c r="C53" s="273"/>
      <c r="D53" s="50" t="s">
        <v>220</v>
      </c>
      <c r="E53" s="51" t="s">
        <v>108</v>
      </c>
      <c r="F53" s="50" t="s">
        <v>149</v>
      </c>
      <c r="G53" s="50" t="s">
        <v>149</v>
      </c>
      <c r="H53" s="50" t="s">
        <v>149</v>
      </c>
      <c r="I53" s="53" t="s">
        <v>149</v>
      </c>
    </row>
    <row r="54" spans="2:11" ht="18" customHeight="1">
      <c r="B54" s="51">
        <v>67</v>
      </c>
      <c r="C54" s="273"/>
      <c r="D54" s="50" t="s">
        <v>221</v>
      </c>
      <c r="E54" s="52" t="s">
        <v>44</v>
      </c>
      <c r="F54" s="50" t="s">
        <v>222</v>
      </c>
      <c r="G54" s="50" t="s">
        <v>222</v>
      </c>
      <c r="H54" s="50" t="s">
        <v>222</v>
      </c>
      <c r="I54" s="53" t="s">
        <v>222</v>
      </c>
    </row>
    <row r="55" spans="2:11" ht="18" customHeight="1">
      <c r="B55" s="51">
        <v>68</v>
      </c>
      <c r="C55" s="273"/>
      <c r="D55" s="50" t="s">
        <v>223</v>
      </c>
      <c r="E55" s="51" t="s">
        <v>194</v>
      </c>
      <c r="F55" s="50" t="s">
        <v>224</v>
      </c>
      <c r="G55" s="50" t="s">
        <v>224</v>
      </c>
      <c r="H55" s="50" t="s">
        <v>225</v>
      </c>
      <c r="I55" s="53" t="s">
        <v>226</v>
      </c>
    </row>
    <row r="56" spans="2:11" ht="18" customHeight="1">
      <c r="B56" s="51">
        <v>70</v>
      </c>
      <c r="C56" s="273"/>
      <c r="D56" s="50" t="s">
        <v>227</v>
      </c>
      <c r="E56" s="51" t="s">
        <v>194</v>
      </c>
      <c r="F56" s="50" t="s">
        <v>228</v>
      </c>
      <c r="G56" s="50" t="s">
        <v>228</v>
      </c>
      <c r="H56" s="50" t="s">
        <v>228</v>
      </c>
      <c r="I56" s="53" t="s">
        <v>229</v>
      </c>
    </row>
    <row r="57" spans="2:11" ht="18" customHeight="1">
      <c r="B57" s="51">
        <v>72</v>
      </c>
      <c r="C57" s="273"/>
      <c r="D57" s="50" t="s">
        <v>506</v>
      </c>
      <c r="E57" s="51" t="s">
        <v>194</v>
      </c>
      <c r="F57" s="50" t="s">
        <v>230</v>
      </c>
      <c r="G57" s="50" t="s">
        <v>231</v>
      </c>
      <c r="H57" s="50" t="s">
        <v>232</v>
      </c>
      <c r="I57" s="53" t="s">
        <v>233</v>
      </c>
    </row>
    <row r="58" spans="2:11" ht="18" customHeight="1">
      <c r="B58" s="51">
        <v>74</v>
      </c>
      <c r="C58" s="273"/>
      <c r="D58" s="50" t="s">
        <v>234</v>
      </c>
      <c r="E58" s="52" t="s">
        <v>44</v>
      </c>
      <c r="F58" s="50" t="s">
        <v>235</v>
      </c>
      <c r="G58" s="50" t="s">
        <v>236</v>
      </c>
      <c r="H58" s="50" t="s">
        <v>237</v>
      </c>
      <c r="I58" s="53" t="s">
        <v>507</v>
      </c>
    </row>
    <row r="59" spans="2:11" ht="18" customHeight="1">
      <c r="B59" s="51">
        <v>75</v>
      </c>
      <c r="C59" s="273"/>
      <c r="D59" s="50" t="s">
        <v>238</v>
      </c>
      <c r="E59" s="51" t="s">
        <v>108</v>
      </c>
      <c r="F59" s="50" t="s">
        <v>59</v>
      </c>
      <c r="G59" s="50" t="s">
        <v>59</v>
      </c>
      <c r="H59" s="50" t="s">
        <v>219</v>
      </c>
      <c r="I59" s="53" t="s">
        <v>239</v>
      </c>
    </row>
    <row r="60" spans="2:11" ht="18" customHeight="1">
      <c r="B60" s="51">
        <v>76</v>
      </c>
      <c r="C60" s="273"/>
      <c r="D60" s="50" t="s">
        <v>240</v>
      </c>
      <c r="E60" s="51" t="s">
        <v>131</v>
      </c>
      <c r="F60" s="50" t="s">
        <v>241</v>
      </c>
      <c r="G60" s="50" t="s">
        <v>241</v>
      </c>
      <c r="H60" s="50" t="s">
        <v>241</v>
      </c>
      <c r="I60" s="53">
        <v>3.15</v>
      </c>
    </row>
    <row r="61" spans="2:11" ht="18" customHeight="1">
      <c r="B61" s="51">
        <v>77</v>
      </c>
      <c r="C61" s="273"/>
      <c r="D61" s="50" t="s">
        <v>242</v>
      </c>
      <c r="E61" s="51" t="s">
        <v>243</v>
      </c>
      <c r="F61" s="50" t="s">
        <v>244</v>
      </c>
      <c r="G61" s="50" t="s">
        <v>244</v>
      </c>
      <c r="H61" s="50" t="s">
        <v>244</v>
      </c>
      <c r="I61" s="53" t="s">
        <v>244</v>
      </c>
    </row>
    <row r="62" spans="2:11" ht="23.25" customHeight="1">
      <c r="B62" s="51">
        <v>79</v>
      </c>
      <c r="C62" s="273"/>
      <c r="D62" s="50" t="s">
        <v>245</v>
      </c>
      <c r="E62" s="51" t="s">
        <v>246</v>
      </c>
      <c r="F62" s="50" t="s">
        <v>247</v>
      </c>
      <c r="G62" s="50" t="s">
        <v>248</v>
      </c>
      <c r="H62" s="50" t="s">
        <v>249</v>
      </c>
      <c r="I62" s="53" t="s">
        <v>250</v>
      </c>
    </row>
    <row r="63" spans="2:11" ht="21" customHeight="1">
      <c r="B63" s="51">
        <v>80</v>
      </c>
      <c r="C63" s="273"/>
      <c r="D63" s="50" t="s">
        <v>251</v>
      </c>
      <c r="E63" s="51" t="s">
        <v>246</v>
      </c>
      <c r="F63" s="50" t="s">
        <v>252</v>
      </c>
      <c r="G63" s="50" t="s">
        <v>253</v>
      </c>
      <c r="H63" s="50" t="s">
        <v>254</v>
      </c>
      <c r="I63" s="53" t="s">
        <v>255</v>
      </c>
      <c r="K63" s="50"/>
    </row>
    <row r="64" spans="2:11" ht="18" customHeight="1">
      <c r="B64" s="51">
        <v>81</v>
      </c>
      <c r="C64" s="273"/>
      <c r="D64" s="55" t="s">
        <v>256</v>
      </c>
      <c r="E64" s="51" t="s">
        <v>257</v>
      </c>
      <c r="F64" s="50" t="s">
        <v>258</v>
      </c>
      <c r="G64" s="50" t="s">
        <v>259</v>
      </c>
      <c r="H64" s="50" t="s">
        <v>260</v>
      </c>
      <c r="I64" s="53" t="s">
        <v>261</v>
      </c>
      <c r="K64" s="50"/>
    </row>
    <row r="65" spans="2:11" ht="18" customHeight="1">
      <c r="B65" s="51">
        <v>83</v>
      </c>
      <c r="C65" s="273"/>
      <c r="D65" s="55" t="s">
        <v>262</v>
      </c>
      <c r="E65" s="51" t="s">
        <v>257</v>
      </c>
      <c r="F65" s="50" t="s">
        <v>263</v>
      </c>
      <c r="G65" s="50" t="s">
        <v>264</v>
      </c>
      <c r="H65" s="50" t="s">
        <v>265</v>
      </c>
      <c r="I65" s="53" t="s">
        <v>266</v>
      </c>
      <c r="K65" s="50"/>
    </row>
    <row r="66" spans="2:11" ht="18" customHeight="1">
      <c r="B66" s="51">
        <v>85</v>
      </c>
      <c r="C66" s="273"/>
      <c r="D66" s="55" t="s">
        <v>267</v>
      </c>
      <c r="E66" s="51" t="s">
        <v>257</v>
      </c>
      <c r="F66" s="50" t="s">
        <v>268</v>
      </c>
      <c r="G66" s="50" t="s">
        <v>269</v>
      </c>
      <c r="H66" s="50" t="s">
        <v>270</v>
      </c>
      <c r="I66" s="53" t="s">
        <v>271</v>
      </c>
      <c r="K66" s="50"/>
    </row>
    <row r="67" spans="2:11" ht="18" customHeight="1">
      <c r="B67" s="51">
        <v>87</v>
      </c>
      <c r="C67" s="273"/>
      <c r="D67" s="50" t="s">
        <v>272</v>
      </c>
      <c r="E67" s="56" t="s">
        <v>273</v>
      </c>
      <c r="F67" s="50" t="s">
        <v>274</v>
      </c>
      <c r="G67" s="50" t="s">
        <v>274</v>
      </c>
      <c r="H67" s="50" t="s">
        <v>274</v>
      </c>
      <c r="I67" s="53">
        <v>7</v>
      </c>
      <c r="K67" s="50"/>
    </row>
    <row r="68" spans="2:11" ht="18" customHeight="1">
      <c r="B68" s="51">
        <v>88</v>
      </c>
      <c r="C68" s="273"/>
      <c r="D68" s="55" t="s">
        <v>275</v>
      </c>
      <c r="E68" s="51" t="s">
        <v>276</v>
      </c>
      <c r="F68" s="50" t="s">
        <v>277</v>
      </c>
      <c r="G68" s="50" t="s">
        <v>278</v>
      </c>
      <c r="H68" s="50" t="s">
        <v>279</v>
      </c>
      <c r="I68" s="53" t="s">
        <v>280</v>
      </c>
      <c r="K68" s="50"/>
    </row>
    <row r="69" spans="2:11" ht="18" customHeight="1">
      <c r="B69" s="51">
        <v>90</v>
      </c>
      <c r="C69" s="273"/>
      <c r="D69" s="55" t="s">
        <v>281</v>
      </c>
      <c r="E69" s="51" t="s">
        <v>276</v>
      </c>
      <c r="F69" s="50" t="s">
        <v>282</v>
      </c>
      <c r="G69" s="50" t="s">
        <v>283</v>
      </c>
      <c r="H69" s="50" t="s">
        <v>284</v>
      </c>
      <c r="I69" s="53" t="s">
        <v>285</v>
      </c>
      <c r="K69" s="50"/>
    </row>
    <row r="70" spans="2:11" s="50" customFormat="1" ht="22.35" customHeight="1">
      <c r="B70" s="51">
        <v>92</v>
      </c>
      <c r="C70" s="273" t="s">
        <v>286</v>
      </c>
      <c r="D70" s="50" t="s">
        <v>287</v>
      </c>
      <c r="E70" s="52" t="s">
        <v>44</v>
      </c>
      <c r="F70" s="50" t="s">
        <v>288</v>
      </c>
      <c r="G70" s="50" t="s">
        <v>289</v>
      </c>
      <c r="H70" s="50" t="s">
        <v>290</v>
      </c>
      <c r="I70" s="53" t="s">
        <v>291</v>
      </c>
    </row>
    <row r="71" spans="2:11" s="50" customFormat="1" ht="22.35" customHeight="1">
      <c r="B71" s="51">
        <v>93</v>
      </c>
      <c r="C71" s="273"/>
      <c r="D71" s="50" t="s">
        <v>292</v>
      </c>
      <c r="E71" s="52"/>
      <c r="F71" s="50" t="s">
        <v>293</v>
      </c>
      <c r="G71" s="50" t="s">
        <v>293</v>
      </c>
      <c r="H71" s="50" t="s">
        <v>293</v>
      </c>
      <c r="I71" s="53" t="s">
        <v>293</v>
      </c>
    </row>
    <row r="72" spans="2:11" s="50" customFormat="1" ht="22.35" customHeight="1">
      <c r="B72" s="51">
        <v>95</v>
      </c>
      <c r="C72" s="273"/>
      <c r="D72" s="50" t="s">
        <v>294</v>
      </c>
      <c r="E72" s="52" t="s">
        <v>44</v>
      </c>
      <c r="F72" s="50" t="s">
        <v>295</v>
      </c>
      <c r="G72" s="50" t="s">
        <v>296</v>
      </c>
      <c r="H72" s="50" t="s">
        <v>297</v>
      </c>
      <c r="I72" s="53" t="s">
        <v>298</v>
      </c>
    </row>
    <row r="73" spans="2:11" s="50" customFormat="1" ht="27.6" customHeight="1">
      <c r="B73" s="51">
        <v>96</v>
      </c>
      <c r="C73" s="273"/>
      <c r="D73" s="50" t="s">
        <v>299</v>
      </c>
      <c r="E73" s="52" t="s">
        <v>44</v>
      </c>
      <c r="F73" s="50" t="s">
        <v>300</v>
      </c>
      <c r="G73" s="50" t="s">
        <v>300</v>
      </c>
      <c r="H73" s="50" t="s">
        <v>301</v>
      </c>
      <c r="I73" s="53" t="s">
        <v>302</v>
      </c>
    </row>
    <row r="74" spans="2:11" s="50" customFormat="1" ht="20.100000000000001" customHeight="1">
      <c r="B74" s="51">
        <v>97</v>
      </c>
      <c r="C74" s="273"/>
      <c r="D74" s="50" t="s">
        <v>303</v>
      </c>
      <c r="E74" s="52" t="s">
        <v>44</v>
      </c>
      <c r="F74" s="50" t="s">
        <v>304</v>
      </c>
      <c r="G74" s="50" t="s">
        <v>304</v>
      </c>
      <c r="H74" s="50" t="s">
        <v>304</v>
      </c>
      <c r="I74" s="53" t="s">
        <v>304</v>
      </c>
    </row>
    <row r="75" spans="2:11" s="50" customFormat="1" ht="20.100000000000001" customHeight="1">
      <c r="B75" s="51">
        <v>98</v>
      </c>
      <c r="C75" s="273"/>
      <c r="D75" s="50" t="s">
        <v>305</v>
      </c>
      <c r="E75" s="51" t="s">
        <v>131</v>
      </c>
      <c r="F75" s="50" t="s">
        <v>149</v>
      </c>
      <c r="G75" s="50" t="s">
        <v>149</v>
      </c>
      <c r="H75" s="50" t="s">
        <v>306</v>
      </c>
      <c r="I75" s="53">
        <v>24</v>
      </c>
    </row>
    <row r="76" spans="2:11" s="50" customFormat="1" ht="20.100000000000001" customHeight="1">
      <c r="B76" s="51">
        <v>99</v>
      </c>
      <c r="C76" s="273"/>
      <c r="D76" s="50" t="s">
        <v>307</v>
      </c>
      <c r="E76" s="51" t="s">
        <v>131</v>
      </c>
      <c r="F76" s="50" t="s">
        <v>308</v>
      </c>
      <c r="G76" s="50" t="s">
        <v>308</v>
      </c>
      <c r="H76" s="50" t="s">
        <v>309</v>
      </c>
      <c r="I76" s="53">
        <v>11.7</v>
      </c>
    </row>
    <row r="77" spans="2:11" s="50" customFormat="1" ht="20.100000000000001" customHeight="1">
      <c r="B77" s="51">
        <v>100</v>
      </c>
      <c r="C77" s="273"/>
      <c r="D77" s="50" t="s">
        <v>310</v>
      </c>
      <c r="E77" s="51" t="s">
        <v>108</v>
      </c>
      <c r="F77" s="50" t="s">
        <v>311</v>
      </c>
      <c r="G77" s="50" t="s">
        <v>312</v>
      </c>
      <c r="H77" s="50" t="s">
        <v>122</v>
      </c>
      <c r="I77" s="53">
        <v>2420</v>
      </c>
    </row>
    <row r="78" spans="2:11" s="50" customFormat="1" ht="20.100000000000001" customHeight="1">
      <c r="B78" s="51">
        <v>101</v>
      </c>
      <c r="C78" s="273"/>
      <c r="D78" s="50" t="s">
        <v>313</v>
      </c>
      <c r="E78" s="52" t="s">
        <v>44</v>
      </c>
      <c r="F78" s="50" t="s">
        <v>314</v>
      </c>
      <c r="G78" s="50" t="s">
        <v>314</v>
      </c>
      <c r="H78" s="50" t="s">
        <v>315</v>
      </c>
      <c r="I78" s="53" t="s">
        <v>508</v>
      </c>
    </row>
    <row r="79" spans="2:11" s="50" customFormat="1" ht="20.100000000000001" customHeight="1">
      <c r="B79" s="51">
        <v>102</v>
      </c>
      <c r="C79" s="273"/>
      <c r="D79" s="50" t="s">
        <v>192</v>
      </c>
      <c r="E79" s="52" t="s">
        <v>44</v>
      </c>
      <c r="F79" s="50" t="s">
        <v>316</v>
      </c>
      <c r="G79" s="50" t="s">
        <v>316</v>
      </c>
      <c r="H79" s="50" t="s">
        <v>316</v>
      </c>
      <c r="I79" s="53" t="s">
        <v>316</v>
      </c>
    </row>
    <row r="80" spans="2:11" s="50" customFormat="1" ht="20.100000000000001" customHeight="1">
      <c r="B80" s="51">
        <v>103</v>
      </c>
      <c r="C80" s="273"/>
      <c r="D80" s="50" t="s">
        <v>317</v>
      </c>
      <c r="E80" s="51" t="s">
        <v>257</v>
      </c>
      <c r="F80" s="50" t="s">
        <v>318</v>
      </c>
      <c r="G80" s="50" t="s">
        <v>319</v>
      </c>
      <c r="H80" s="50" t="s">
        <v>320</v>
      </c>
      <c r="I80" s="53">
        <v>520</v>
      </c>
    </row>
    <row r="81" spans="2:9" s="50" customFormat="1" ht="20.100000000000001" customHeight="1">
      <c r="B81" s="51">
        <v>105</v>
      </c>
      <c r="C81" s="273"/>
      <c r="D81" s="50" t="s">
        <v>321</v>
      </c>
      <c r="E81" s="51" t="s">
        <v>322</v>
      </c>
      <c r="F81" s="50" t="s">
        <v>323</v>
      </c>
      <c r="G81" s="50" t="s">
        <v>323</v>
      </c>
      <c r="H81" s="50" t="s">
        <v>89</v>
      </c>
      <c r="I81" s="53">
        <v>800</v>
      </c>
    </row>
    <row r="82" spans="2:9" s="50" customFormat="1" ht="20.100000000000001" customHeight="1">
      <c r="B82" s="51">
        <v>106</v>
      </c>
      <c r="C82" s="273"/>
      <c r="D82" s="50" t="s">
        <v>209</v>
      </c>
      <c r="E82" s="51" t="s">
        <v>108</v>
      </c>
      <c r="F82" s="50" t="s">
        <v>324</v>
      </c>
      <c r="G82" s="50" t="s">
        <v>324</v>
      </c>
      <c r="H82" s="50" t="s">
        <v>325</v>
      </c>
      <c r="I82" s="53">
        <v>60</v>
      </c>
    </row>
    <row r="83" spans="2:9" s="50" customFormat="1" ht="20.100000000000001" customHeight="1">
      <c r="B83" s="51">
        <v>107</v>
      </c>
      <c r="C83" s="273"/>
      <c r="D83" s="50" t="s">
        <v>326</v>
      </c>
      <c r="E83" s="51" t="s">
        <v>131</v>
      </c>
      <c r="F83" s="50" t="s">
        <v>327</v>
      </c>
      <c r="G83" s="50" t="s">
        <v>327</v>
      </c>
      <c r="H83" s="50" t="s">
        <v>328</v>
      </c>
      <c r="I83" s="53" t="s">
        <v>329</v>
      </c>
    </row>
    <row r="84" spans="2:9" s="50" customFormat="1" ht="20.100000000000001" customHeight="1">
      <c r="B84" s="51">
        <v>108</v>
      </c>
      <c r="C84" s="273"/>
      <c r="D84" s="50" t="s">
        <v>217</v>
      </c>
      <c r="E84" s="51" t="s">
        <v>218</v>
      </c>
      <c r="F84" s="50" t="s">
        <v>149</v>
      </c>
      <c r="G84" s="50" t="s">
        <v>149</v>
      </c>
      <c r="H84" s="50" t="s">
        <v>149</v>
      </c>
      <c r="I84" s="53" t="s">
        <v>149</v>
      </c>
    </row>
    <row r="85" spans="2:9" s="50" customFormat="1" ht="20.100000000000001" customHeight="1">
      <c r="B85" s="51">
        <v>109</v>
      </c>
      <c r="C85" s="273"/>
      <c r="D85" s="50" t="s">
        <v>330</v>
      </c>
      <c r="E85" s="51" t="s">
        <v>503</v>
      </c>
      <c r="F85" s="50" t="s">
        <v>331</v>
      </c>
      <c r="G85" s="50" t="s">
        <v>332</v>
      </c>
      <c r="H85" s="50" t="s">
        <v>333</v>
      </c>
      <c r="I85" s="53">
        <v>3200</v>
      </c>
    </row>
    <row r="86" spans="2:9" s="50" customFormat="1" ht="19.350000000000001" customHeight="1">
      <c r="B86" s="51">
        <v>110</v>
      </c>
      <c r="C86" s="273"/>
      <c r="D86" s="50" t="s">
        <v>334</v>
      </c>
      <c r="E86" s="52" t="s">
        <v>44</v>
      </c>
      <c r="F86" s="50" t="s">
        <v>222</v>
      </c>
      <c r="G86" s="50" t="s">
        <v>222</v>
      </c>
      <c r="H86" s="50" t="s">
        <v>222</v>
      </c>
      <c r="I86" s="53" t="s">
        <v>335</v>
      </c>
    </row>
    <row r="87" spans="2:9" s="50" customFormat="1" ht="19.350000000000001" customHeight="1">
      <c r="B87" s="51">
        <v>111</v>
      </c>
      <c r="C87" s="273"/>
      <c r="D87" s="50" t="s">
        <v>336</v>
      </c>
      <c r="E87" s="51" t="s">
        <v>194</v>
      </c>
      <c r="F87" s="50" t="s">
        <v>226</v>
      </c>
      <c r="G87" s="50" t="s">
        <v>337</v>
      </c>
      <c r="H87" s="50" t="s">
        <v>338</v>
      </c>
      <c r="I87" s="53" t="s">
        <v>226</v>
      </c>
    </row>
    <row r="88" spans="2:9" s="50" customFormat="1" ht="19.350000000000001" customHeight="1">
      <c r="B88" s="51">
        <v>113</v>
      </c>
      <c r="C88" s="273"/>
      <c r="D88" s="50" t="s">
        <v>339</v>
      </c>
      <c r="E88" s="51" t="s">
        <v>194</v>
      </c>
      <c r="F88" s="50" t="s">
        <v>340</v>
      </c>
      <c r="G88" s="50" t="s">
        <v>340</v>
      </c>
      <c r="H88" s="50" t="s">
        <v>228</v>
      </c>
      <c r="I88" s="53" t="s">
        <v>229</v>
      </c>
    </row>
    <row r="89" spans="2:9" s="50" customFormat="1" ht="19.350000000000001" customHeight="1">
      <c r="B89" s="51">
        <v>115</v>
      </c>
      <c r="C89" s="273"/>
      <c r="D89" s="50" t="s">
        <v>509</v>
      </c>
      <c r="E89" s="51" t="s">
        <v>194</v>
      </c>
      <c r="F89" s="50" t="s">
        <v>341</v>
      </c>
      <c r="G89" s="50" t="s">
        <v>342</v>
      </c>
      <c r="H89" s="50" t="s">
        <v>343</v>
      </c>
      <c r="I89" s="53" t="s">
        <v>344</v>
      </c>
    </row>
    <row r="90" spans="2:9" s="50" customFormat="1" ht="25.5" customHeight="1">
      <c r="B90" s="51">
        <v>117</v>
      </c>
      <c r="C90" s="273"/>
      <c r="D90" s="50" t="s">
        <v>345</v>
      </c>
      <c r="E90" s="51" t="s">
        <v>346</v>
      </c>
      <c r="F90" s="50" t="s">
        <v>347</v>
      </c>
      <c r="G90" s="50" t="s">
        <v>347</v>
      </c>
      <c r="H90" s="50" t="s">
        <v>347</v>
      </c>
      <c r="I90" s="53">
        <v>4.3</v>
      </c>
    </row>
    <row r="91" spans="2:9" s="50" customFormat="1" ht="25.5" customHeight="1">
      <c r="B91" s="51">
        <v>118</v>
      </c>
      <c r="C91" s="273"/>
      <c r="D91" s="50" t="s">
        <v>348</v>
      </c>
      <c r="E91" s="51" t="s">
        <v>346</v>
      </c>
      <c r="F91" s="50" t="s">
        <v>219</v>
      </c>
      <c r="G91" s="50" t="s">
        <v>219</v>
      </c>
      <c r="H91" s="50" t="s">
        <v>219</v>
      </c>
      <c r="I91" s="53" t="s">
        <v>219</v>
      </c>
    </row>
    <row r="92" spans="2:9" s="50" customFormat="1" ht="19.350000000000001" customHeight="1">
      <c r="B92" s="51">
        <v>119</v>
      </c>
      <c r="C92" s="273"/>
      <c r="D92" s="50" t="s">
        <v>349</v>
      </c>
      <c r="E92" s="51" t="s">
        <v>346</v>
      </c>
      <c r="F92" s="50" t="s">
        <v>347</v>
      </c>
      <c r="G92" s="50" t="s">
        <v>347</v>
      </c>
      <c r="H92" s="50" t="s">
        <v>347</v>
      </c>
      <c r="I92" s="53" t="s">
        <v>347</v>
      </c>
    </row>
    <row r="93" spans="2:9" s="50" customFormat="1" ht="24.75" customHeight="1">
      <c r="B93" s="51">
        <v>120</v>
      </c>
      <c r="C93" s="273"/>
      <c r="D93" s="50" t="s">
        <v>350</v>
      </c>
      <c r="E93" s="51" t="s">
        <v>243</v>
      </c>
      <c r="F93" s="50" t="s">
        <v>351</v>
      </c>
      <c r="G93" s="50" t="s">
        <v>351</v>
      </c>
      <c r="H93" s="50" t="s">
        <v>352</v>
      </c>
      <c r="I93" s="53" t="s">
        <v>353</v>
      </c>
    </row>
    <row r="94" spans="2:9" s="50" customFormat="1" ht="24.75" customHeight="1">
      <c r="B94" s="51">
        <v>122</v>
      </c>
      <c r="C94" s="273"/>
      <c r="D94" s="50" t="s">
        <v>354</v>
      </c>
      <c r="E94" s="51" t="s">
        <v>243</v>
      </c>
      <c r="F94" s="50" t="s">
        <v>355</v>
      </c>
      <c r="G94" s="50" t="s">
        <v>355</v>
      </c>
      <c r="H94" s="50" t="s">
        <v>355</v>
      </c>
      <c r="I94" s="53" t="s">
        <v>356</v>
      </c>
    </row>
    <row r="95" spans="2:9" s="50" customFormat="1" ht="19.350000000000001" customHeight="1">
      <c r="B95" s="51">
        <v>124</v>
      </c>
      <c r="C95" s="273"/>
      <c r="D95" s="50" t="s">
        <v>357</v>
      </c>
      <c r="E95" s="52" t="s">
        <v>44</v>
      </c>
      <c r="F95" s="50" t="s">
        <v>358</v>
      </c>
      <c r="G95" s="50" t="s">
        <v>359</v>
      </c>
      <c r="H95" s="50" t="s">
        <v>359</v>
      </c>
      <c r="I95" s="53" t="s">
        <v>360</v>
      </c>
    </row>
    <row r="96" spans="2:9" s="50" customFormat="1" ht="20.55" customHeight="1">
      <c r="B96" s="51">
        <v>125</v>
      </c>
      <c r="C96" s="273"/>
      <c r="D96" s="50" t="s">
        <v>361</v>
      </c>
      <c r="E96" s="52" t="s">
        <v>44</v>
      </c>
      <c r="F96" s="50" t="s">
        <v>362</v>
      </c>
      <c r="G96" s="50" t="s">
        <v>362</v>
      </c>
      <c r="H96" s="50" t="s">
        <v>149</v>
      </c>
      <c r="I96" s="53" t="s">
        <v>363</v>
      </c>
    </row>
    <row r="97" spans="2:11" s="50" customFormat="1" ht="20.55" customHeight="1">
      <c r="B97" s="51">
        <v>126</v>
      </c>
      <c r="C97" s="273"/>
      <c r="D97" s="50" t="s">
        <v>364</v>
      </c>
      <c r="E97" s="52" t="s">
        <v>44</v>
      </c>
      <c r="F97" s="50" t="s">
        <v>365</v>
      </c>
      <c r="G97" s="50" t="s">
        <v>365</v>
      </c>
      <c r="H97" s="50" t="s">
        <v>365</v>
      </c>
      <c r="I97" s="53" t="s">
        <v>365</v>
      </c>
    </row>
    <row r="98" spans="2:11" s="50" customFormat="1" ht="20.55" customHeight="1">
      <c r="B98" s="51">
        <v>127</v>
      </c>
      <c r="C98" s="273"/>
      <c r="D98" s="50" t="s">
        <v>366</v>
      </c>
      <c r="E98" s="52" t="s">
        <v>44</v>
      </c>
      <c r="F98" s="50" t="s">
        <v>367</v>
      </c>
      <c r="G98" s="50" t="s">
        <v>367</v>
      </c>
      <c r="H98" s="50" t="s">
        <v>367</v>
      </c>
      <c r="I98" s="53" t="s">
        <v>367</v>
      </c>
    </row>
    <row r="99" spans="2:11" s="50" customFormat="1" ht="20.55" customHeight="1">
      <c r="B99" s="51">
        <v>128</v>
      </c>
      <c r="C99" s="273"/>
      <c r="D99" s="50" t="s">
        <v>368</v>
      </c>
      <c r="E99" s="52" t="s">
        <v>44</v>
      </c>
      <c r="F99" s="50" t="s">
        <v>369</v>
      </c>
      <c r="G99" s="50" t="s">
        <v>369</v>
      </c>
      <c r="H99" s="50" t="s">
        <v>369</v>
      </c>
      <c r="I99" s="53" t="s">
        <v>369</v>
      </c>
    </row>
    <row r="100" spans="2:11" s="50" customFormat="1" ht="19.350000000000001" customHeight="1">
      <c r="B100" s="51">
        <v>129</v>
      </c>
      <c r="C100" s="273"/>
      <c r="D100" s="50" t="s">
        <v>370</v>
      </c>
      <c r="E100" s="52" t="s">
        <v>44</v>
      </c>
      <c r="F100" s="50" t="s">
        <v>371</v>
      </c>
      <c r="G100" s="50" t="s">
        <v>371</v>
      </c>
      <c r="H100" s="50" t="s">
        <v>371</v>
      </c>
      <c r="I100" s="53" t="s">
        <v>371</v>
      </c>
    </row>
    <row r="101" spans="2:11" s="50" customFormat="1" ht="19.5" customHeight="1">
      <c r="B101" s="51">
        <v>130</v>
      </c>
      <c r="C101" s="273"/>
      <c r="D101" s="50" t="s">
        <v>245</v>
      </c>
      <c r="E101" s="51" t="s">
        <v>246</v>
      </c>
      <c r="F101" s="50" t="s">
        <v>51</v>
      </c>
      <c r="G101" s="50" t="s">
        <v>372</v>
      </c>
      <c r="H101" s="50" t="s">
        <v>373</v>
      </c>
      <c r="I101" s="53">
        <v>57</v>
      </c>
    </row>
    <row r="102" spans="2:11" s="50" customFormat="1" ht="19.5" customHeight="1">
      <c r="B102" s="51">
        <v>131</v>
      </c>
      <c r="C102" s="273"/>
      <c r="D102" s="50" t="s">
        <v>374</v>
      </c>
      <c r="E102" s="51" t="s">
        <v>246</v>
      </c>
      <c r="F102" s="50" t="s">
        <v>375</v>
      </c>
      <c r="G102" s="50" t="s">
        <v>376</v>
      </c>
      <c r="H102" s="50" t="s">
        <v>377</v>
      </c>
      <c r="I102" s="53">
        <v>67</v>
      </c>
    </row>
    <row r="103" spans="2:11" s="50" customFormat="1" ht="19.5" customHeight="1">
      <c r="B103" s="51">
        <v>132</v>
      </c>
      <c r="C103" s="273"/>
      <c r="D103" s="55" t="s">
        <v>256</v>
      </c>
      <c r="E103" s="51" t="s">
        <v>257</v>
      </c>
      <c r="F103" s="50" t="s">
        <v>378</v>
      </c>
      <c r="G103" s="50" t="s">
        <v>379</v>
      </c>
      <c r="H103" s="50" t="s">
        <v>380</v>
      </c>
      <c r="I103" s="53" t="s">
        <v>381</v>
      </c>
    </row>
    <row r="104" spans="2:11" s="50" customFormat="1" ht="19.5" customHeight="1">
      <c r="B104" s="51">
        <v>133</v>
      </c>
      <c r="C104" s="273"/>
      <c r="D104" s="55" t="s">
        <v>256</v>
      </c>
      <c r="E104" s="57" t="s">
        <v>510</v>
      </c>
      <c r="F104" s="50" t="s">
        <v>382</v>
      </c>
      <c r="G104" s="50" t="s">
        <v>383</v>
      </c>
      <c r="H104" s="50" t="s">
        <v>384</v>
      </c>
      <c r="I104" s="53" t="s">
        <v>385</v>
      </c>
    </row>
    <row r="105" spans="2:11" s="50" customFormat="1" ht="19.5" customHeight="1">
      <c r="B105" s="51">
        <v>134</v>
      </c>
      <c r="C105" s="273"/>
      <c r="D105" s="55" t="s">
        <v>262</v>
      </c>
      <c r="E105" s="51" t="s">
        <v>257</v>
      </c>
      <c r="F105" s="50" t="s">
        <v>386</v>
      </c>
      <c r="G105" s="50" t="s">
        <v>387</v>
      </c>
      <c r="H105" s="50" t="s">
        <v>388</v>
      </c>
      <c r="I105" s="53" t="s">
        <v>389</v>
      </c>
      <c r="K105" s="47"/>
    </row>
    <row r="106" spans="2:11" s="50" customFormat="1" ht="19.5" customHeight="1">
      <c r="B106" s="51">
        <v>136</v>
      </c>
      <c r="C106" s="273"/>
      <c r="D106" s="55" t="s">
        <v>267</v>
      </c>
      <c r="E106" s="51" t="s">
        <v>257</v>
      </c>
      <c r="F106" s="50" t="s">
        <v>390</v>
      </c>
      <c r="G106" s="50" t="s">
        <v>391</v>
      </c>
      <c r="H106" s="50" t="s">
        <v>392</v>
      </c>
      <c r="I106" s="53" t="s">
        <v>393</v>
      </c>
      <c r="K106" s="47"/>
    </row>
    <row r="107" spans="2:11" s="50" customFormat="1" ht="19.5" customHeight="1">
      <c r="B107" s="51">
        <v>138</v>
      </c>
      <c r="C107" s="273"/>
      <c r="D107" s="50" t="s">
        <v>272</v>
      </c>
      <c r="E107" s="52" t="s">
        <v>44</v>
      </c>
      <c r="F107" s="50" t="s">
        <v>394</v>
      </c>
      <c r="G107" s="50" t="s">
        <v>395</v>
      </c>
      <c r="H107" s="50" t="s">
        <v>395</v>
      </c>
      <c r="I107" s="53">
        <v>4</v>
      </c>
      <c r="K107" s="47"/>
    </row>
    <row r="108" spans="2:11" s="50" customFormat="1" ht="19.5" customHeight="1">
      <c r="B108" s="51">
        <v>139</v>
      </c>
      <c r="C108" s="273"/>
      <c r="D108" s="50" t="s">
        <v>275</v>
      </c>
      <c r="E108" s="51" t="s">
        <v>276</v>
      </c>
      <c r="F108" s="50" t="s">
        <v>396</v>
      </c>
      <c r="G108" s="50" t="s">
        <v>397</v>
      </c>
      <c r="H108" s="50" t="s">
        <v>398</v>
      </c>
      <c r="I108" s="53" t="s">
        <v>399</v>
      </c>
      <c r="K108" s="47"/>
    </row>
    <row r="109" spans="2:11" s="50" customFormat="1" ht="19.5" customHeight="1">
      <c r="B109" s="51">
        <v>141</v>
      </c>
      <c r="C109" s="273"/>
      <c r="D109" s="50" t="s">
        <v>281</v>
      </c>
      <c r="E109" s="51" t="s">
        <v>276</v>
      </c>
      <c r="F109" s="50" t="s">
        <v>324</v>
      </c>
      <c r="G109" s="50" t="s">
        <v>400</v>
      </c>
      <c r="H109" s="50" t="s">
        <v>401</v>
      </c>
      <c r="I109" s="53" t="s">
        <v>402</v>
      </c>
      <c r="K109" s="47"/>
    </row>
    <row r="110" spans="2:11" s="50" customFormat="1" ht="22.35" customHeight="1">
      <c r="B110" s="51">
        <v>143</v>
      </c>
      <c r="C110" s="273"/>
      <c r="D110" s="55" t="s">
        <v>403</v>
      </c>
      <c r="E110" s="52" t="s">
        <v>44</v>
      </c>
      <c r="F110" s="50" t="s">
        <v>404</v>
      </c>
      <c r="G110" s="50" t="s">
        <v>404</v>
      </c>
      <c r="H110" s="50" t="s">
        <v>404</v>
      </c>
      <c r="I110" s="53" t="s">
        <v>404</v>
      </c>
      <c r="K110" s="47"/>
    </row>
    <row r="111" spans="2:11" s="50" customFormat="1" ht="22.35" customHeight="1">
      <c r="B111" s="51">
        <v>144</v>
      </c>
      <c r="C111" s="273"/>
      <c r="D111" s="55" t="s">
        <v>405</v>
      </c>
      <c r="E111" s="51" t="s">
        <v>276</v>
      </c>
      <c r="F111" s="50" t="s">
        <v>406</v>
      </c>
      <c r="G111" s="50" t="s">
        <v>407</v>
      </c>
      <c r="H111" s="50" t="s">
        <v>53</v>
      </c>
      <c r="I111" s="53" t="s">
        <v>408</v>
      </c>
      <c r="K111" s="47"/>
    </row>
    <row r="112" spans="2:11" ht="19.5" customHeight="1">
      <c r="B112" s="51">
        <v>146</v>
      </c>
      <c r="C112" s="273" t="s">
        <v>409</v>
      </c>
      <c r="D112" s="50" t="s">
        <v>410</v>
      </c>
      <c r="E112" s="51" t="s">
        <v>411</v>
      </c>
      <c r="F112" s="50" t="s">
        <v>394</v>
      </c>
      <c r="G112" s="50" t="s">
        <v>394</v>
      </c>
      <c r="H112" s="50" t="s">
        <v>394</v>
      </c>
      <c r="I112" s="53">
        <v>5</v>
      </c>
    </row>
    <row r="113" spans="2:11" ht="19.5" customHeight="1">
      <c r="B113" s="51">
        <v>148</v>
      </c>
      <c r="C113" s="273"/>
      <c r="D113" s="50" t="s">
        <v>412</v>
      </c>
      <c r="E113" s="51" t="s">
        <v>413</v>
      </c>
      <c r="F113" s="50" t="s">
        <v>414</v>
      </c>
      <c r="G113" s="50" t="s">
        <v>414</v>
      </c>
      <c r="H113" s="50" t="s">
        <v>414</v>
      </c>
      <c r="I113" s="53">
        <v>50</v>
      </c>
    </row>
    <row r="114" spans="2:11" ht="26.4">
      <c r="B114" s="51">
        <v>150</v>
      </c>
      <c r="C114" s="273"/>
      <c r="D114" s="50" t="s">
        <v>415</v>
      </c>
      <c r="E114" s="51" t="s">
        <v>194</v>
      </c>
      <c r="F114" s="50" t="s">
        <v>416</v>
      </c>
      <c r="G114" s="50" t="s">
        <v>416</v>
      </c>
      <c r="H114" s="50" t="s">
        <v>416</v>
      </c>
      <c r="I114" s="53" t="s">
        <v>416</v>
      </c>
    </row>
    <row r="115" spans="2:11" ht="26.4">
      <c r="B115" s="51">
        <v>152</v>
      </c>
      <c r="C115" s="273"/>
      <c r="D115" s="50" t="s">
        <v>417</v>
      </c>
      <c r="E115" s="51" t="s">
        <v>194</v>
      </c>
      <c r="F115" s="50" t="s">
        <v>418</v>
      </c>
      <c r="G115" s="50" t="s">
        <v>418</v>
      </c>
      <c r="H115" s="50" t="s">
        <v>419</v>
      </c>
      <c r="I115" s="53" t="s">
        <v>420</v>
      </c>
    </row>
    <row r="116" spans="2:11" ht="19.5" customHeight="1">
      <c r="B116" s="51">
        <v>154</v>
      </c>
      <c r="C116" s="273"/>
      <c r="D116" s="50" t="s">
        <v>421</v>
      </c>
      <c r="E116" s="51" t="s">
        <v>411</v>
      </c>
      <c r="F116" s="50" t="s">
        <v>422</v>
      </c>
      <c r="G116" s="50" t="s">
        <v>422</v>
      </c>
      <c r="H116" s="50" t="s">
        <v>422</v>
      </c>
      <c r="I116" s="53">
        <v>10</v>
      </c>
    </row>
    <row r="117" spans="2:11" ht="19.5" customHeight="1">
      <c r="B117" s="51">
        <v>156</v>
      </c>
      <c r="C117" s="273"/>
      <c r="D117" s="50" t="s">
        <v>423</v>
      </c>
      <c r="E117" s="51" t="s">
        <v>411</v>
      </c>
      <c r="F117" s="50" t="s">
        <v>424</v>
      </c>
      <c r="G117" s="50" t="s">
        <v>210</v>
      </c>
      <c r="H117" s="50" t="s">
        <v>306</v>
      </c>
      <c r="I117" s="53">
        <v>20</v>
      </c>
    </row>
    <row r="118" spans="2:11" ht="25.5" customHeight="1">
      <c r="B118" s="51">
        <v>158</v>
      </c>
      <c r="C118" s="273" t="s">
        <v>425</v>
      </c>
      <c r="D118" s="50" t="s">
        <v>426</v>
      </c>
      <c r="E118" s="54" t="s">
        <v>427</v>
      </c>
      <c r="F118" s="50" t="s">
        <v>428</v>
      </c>
      <c r="G118" s="50" t="s">
        <v>429</v>
      </c>
      <c r="H118" s="50" t="s">
        <v>325</v>
      </c>
      <c r="I118" s="53">
        <v>55</v>
      </c>
    </row>
    <row r="119" spans="2:11" ht="25.5" customHeight="1">
      <c r="B119" s="51">
        <v>159</v>
      </c>
      <c r="C119" s="273"/>
      <c r="D119" s="50" t="s">
        <v>430</v>
      </c>
      <c r="E119" s="54" t="s">
        <v>427</v>
      </c>
      <c r="F119" s="50" t="s">
        <v>431</v>
      </c>
      <c r="G119" s="50" t="s">
        <v>432</v>
      </c>
      <c r="H119" s="50" t="s">
        <v>433</v>
      </c>
      <c r="I119" s="53">
        <v>118</v>
      </c>
    </row>
    <row r="120" spans="2:11" ht="25.5" customHeight="1">
      <c r="B120" s="51">
        <v>160</v>
      </c>
      <c r="C120" s="273"/>
      <c r="D120" s="50" t="s">
        <v>434</v>
      </c>
      <c r="E120" s="54" t="s">
        <v>427</v>
      </c>
      <c r="F120" s="50" t="s">
        <v>435</v>
      </c>
      <c r="G120" s="50" t="s">
        <v>436</v>
      </c>
      <c r="H120" s="50" t="s">
        <v>437</v>
      </c>
      <c r="I120" s="53">
        <v>131</v>
      </c>
      <c r="K120" s="58"/>
    </row>
    <row r="121" spans="2:11">
      <c r="J121" s="47"/>
    </row>
    <row r="122" spans="2:11">
      <c r="J122" s="47"/>
    </row>
    <row r="123" spans="2:11">
      <c r="J123" s="47"/>
    </row>
    <row r="124" spans="2:11">
      <c r="J124" s="47"/>
    </row>
    <row r="125" spans="2:11">
      <c r="J125" s="47"/>
    </row>
    <row r="126" spans="2:11">
      <c r="J126" s="47"/>
    </row>
    <row r="127" spans="2:11">
      <c r="J127" s="47"/>
    </row>
    <row r="128" spans="2:11">
      <c r="J128" s="47"/>
    </row>
    <row r="129" spans="9:9" s="47" customFormat="1">
      <c r="I129" s="48"/>
    </row>
    <row r="130" spans="9:9" s="47" customFormat="1">
      <c r="I130" s="48"/>
    </row>
    <row r="131" spans="9:9" s="47" customFormat="1">
      <c r="I131" s="48"/>
    </row>
    <row r="132" spans="9:9" s="47" customFormat="1">
      <c r="I132" s="48"/>
    </row>
    <row r="133" spans="9:9" s="47" customFormat="1">
      <c r="I133" s="48"/>
    </row>
    <row r="134" spans="9:9" s="47" customFormat="1">
      <c r="I134" s="48"/>
    </row>
    <row r="135" spans="9:9" s="47" customFormat="1">
      <c r="I135" s="48"/>
    </row>
    <row r="136" spans="9:9" s="47" customFormat="1">
      <c r="I136" s="48"/>
    </row>
    <row r="137" spans="9:9" s="47" customFormat="1">
      <c r="I137" s="48"/>
    </row>
    <row r="138" spans="9:9" s="47" customFormat="1">
      <c r="I138" s="48"/>
    </row>
    <row r="139" spans="9:9" s="47" customFormat="1">
      <c r="I139" s="48"/>
    </row>
    <row r="140" spans="9:9" s="47" customFormat="1">
      <c r="I140" s="48"/>
    </row>
    <row r="141" spans="9:9" s="47" customFormat="1">
      <c r="I141" s="48"/>
    </row>
    <row r="142" spans="9:9" s="47" customFormat="1">
      <c r="I142" s="48"/>
    </row>
    <row r="143" spans="9:9" s="47" customFormat="1">
      <c r="I143" s="48"/>
    </row>
    <row r="144" spans="9:9" s="47" customFormat="1">
      <c r="I144" s="48"/>
    </row>
    <row r="145" spans="9:9" s="47" customFormat="1">
      <c r="I145" s="48"/>
    </row>
    <row r="146" spans="9:9" s="47" customFormat="1">
      <c r="I146" s="48"/>
    </row>
    <row r="147" spans="9:9" s="47" customFormat="1">
      <c r="I147" s="48"/>
    </row>
    <row r="148" spans="9:9" s="47" customFormat="1">
      <c r="I148" s="48"/>
    </row>
    <row r="149" spans="9:9" s="47" customFormat="1">
      <c r="I149" s="48"/>
    </row>
    <row r="150" spans="9:9" s="47" customFormat="1">
      <c r="I150" s="48"/>
    </row>
    <row r="151" spans="9:9" s="47" customFormat="1">
      <c r="I151" s="48"/>
    </row>
    <row r="152" spans="9:9" s="47" customFormat="1">
      <c r="I152" s="48"/>
    </row>
    <row r="153" spans="9:9" s="47" customFormat="1">
      <c r="I153" s="48"/>
    </row>
    <row r="154" spans="9:9" s="47" customFormat="1">
      <c r="I154" s="48"/>
    </row>
    <row r="155" spans="9:9" s="47" customFormat="1">
      <c r="I155" s="48"/>
    </row>
    <row r="156" spans="9:9" s="47" customFormat="1">
      <c r="I156" s="48"/>
    </row>
    <row r="157" spans="9:9" s="47" customFormat="1">
      <c r="I157" s="48"/>
    </row>
    <row r="158" spans="9:9" s="47" customFormat="1">
      <c r="I158" s="48"/>
    </row>
    <row r="159" spans="9:9" s="47" customFormat="1">
      <c r="I159" s="48"/>
    </row>
    <row r="160" spans="9:9" s="47" customFormat="1">
      <c r="I160" s="48"/>
    </row>
    <row r="161" spans="9:9" s="47" customFormat="1">
      <c r="I161" s="48"/>
    </row>
    <row r="162" spans="9:9" s="47" customFormat="1">
      <c r="I162" s="48"/>
    </row>
    <row r="163" spans="9:9" s="47" customFormat="1">
      <c r="I163" s="48"/>
    </row>
    <row r="164" spans="9:9" s="47" customFormat="1">
      <c r="I164" s="48"/>
    </row>
    <row r="165" spans="9:9" s="47" customFormat="1">
      <c r="I165" s="48"/>
    </row>
    <row r="166" spans="9:9" s="47" customFormat="1">
      <c r="I166" s="48"/>
    </row>
    <row r="167" spans="9:9" s="47" customFormat="1">
      <c r="I167" s="48"/>
    </row>
    <row r="168" spans="9:9" s="47" customFormat="1">
      <c r="I168" s="48"/>
    </row>
    <row r="169" spans="9:9" s="47" customFormat="1">
      <c r="I169" s="48"/>
    </row>
    <row r="170" spans="9:9" s="47" customFormat="1">
      <c r="I170" s="48"/>
    </row>
    <row r="171" spans="9:9" s="47" customFormat="1">
      <c r="I171" s="48"/>
    </row>
    <row r="172" spans="9:9" s="47" customFormat="1">
      <c r="I172" s="48"/>
    </row>
    <row r="173" spans="9:9" s="47" customFormat="1">
      <c r="I173" s="48"/>
    </row>
    <row r="174" spans="9:9" s="47" customFormat="1">
      <c r="I174" s="48"/>
    </row>
    <row r="175" spans="9:9" s="47" customFormat="1">
      <c r="I175" s="48"/>
    </row>
    <row r="176" spans="9:9" s="47" customFormat="1">
      <c r="I176" s="48"/>
    </row>
    <row r="177" spans="9:9" s="47" customFormat="1">
      <c r="I177" s="48"/>
    </row>
    <row r="178" spans="9:9" s="47" customFormat="1">
      <c r="I178" s="48"/>
    </row>
    <row r="179" spans="9:9" s="47" customFormat="1">
      <c r="I179" s="48"/>
    </row>
    <row r="180" spans="9:9" s="47" customFormat="1">
      <c r="I180" s="48"/>
    </row>
    <row r="181" spans="9:9" s="47" customFormat="1">
      <c r="I181" s="48"/>
    </row>
    <row r="182" spans="9:9" s="47" customFormat="1">
      <c r="I182" s="48"/>
    </row>
    <row r="183" spans="9:9" s="47" customFormat="1">
      <c r="I183" s="48"/>
    </row>
    <row r="184" spans="9:9" s="47" customFormat="1">
      <c r="I184" s="48"/>
    </row>
    <row r="185" spans="9:9" s="47" customFormat="1">
      <c r="I185" s="48"/>
    </row>
    <row r="186" spans="9:9" s="47" customFormat="1">
      <c r="I186" s="48"/>
    </row>
    <row r="187" spans="9:9" s="47" customFormat="1">
      <c r="I187" s="48"/>
    </row>
    <row r="188" spans="9:9" s="47" customFormat="1">
      <c r="I188" s="48"/>
    </row>
    <row r="189" spans="9:9" s="47" customFormat="1">
      <c r="I189" s="48"/>
    </row>
    <row r="190" spans="9:9" s="47" customFormat="1">
      <c r="I190" s="48"/>
    </row>
    <row r="191" spans="9:9" s="47" customFormat="1">
      <c r="I191" s="48"/>
    </row>
    <row r="192" spans="9:9" s="47" customFormat="1">
      <c r="I192" s="48"/>
    </row>
    <row r="193" spans="9:9" s="47" customFormat="1">
      <c r="I193" s="48"/>
    </row>
    <row r="194" spans="9:9" s="47" customFormat="1">
      <c r="I194" s="48"/>
    </row>
    <row r="195" spans="9:9" s="47" customFormat="1">
      <c r="I195" s="48"/>
    </row>
    <row r="196" spans="9:9" s="47" customFormat="1">
      <c r="I196" s="48"/>
    </row>
    <row r="197" spans="9:9" s="47" customFormat="1">
      <c r="I197" s="48"/>
    </row>
    <row r="198" spans="9:9" s="47" customFormat="1">
      <c r="I198" s="48"/>
    </row>
    <row r="199" spans="9:9" s="47" customFormat="1">
      <c r="I199" s="48"/>
    </row>
    <row r="200" spans="9:9" s="47" customFormat="1">
      <c r="I200" s="48"/>
    </row>
    <row r="201" spans="9:9" s="47" customFormat="1">
      <c r="I201" s="48"/>
    </row>
    <row r="202" spans="9:9" s="47" customFormat="1">
      <c r="I202" s="48"/>
    </row>
    <row r="203" spans="9:9" s="47" customFormat="1">
      <c r="I203" s="48"/>
    </row>
    <row r="204" spans="9:9" s="47" customFormat="1">
      <c r="I204" s="48"/>
    </row>
    <row r="205" spans="9:9" s="47" customFormat="1">
      <c r="I205" s="48"/>
    </row>
    <row r="206" spans="9:9" s="47" customFormat="1">
      <c r="I206" s="48"/>
    </row>
    <row r="207" spans="9:9" s="47" customFormat="1">
      <c r="I207" s="48"/>
    </row>
    <row r="208" spans="9:9" s="47" customFormat="1">
      <c r="I208" s="48"/>
    </row>
    <row r="209" spans="9:9" s="47" customFormat="1">
      <c r="I209" s="48"/>
    </row>
    <row r="210" spans="9:9" s="47" customFormat="1">
      <c r="I210" s="48"/>
    </row>
    <row r="211" spans="9:9" s="47" customFormat="1">
      <c r="I211" s="48"/>
    </row>
    <row r="212" spans="9:9" s="47" customFormat="1">
      <c r="I212" s="48"/>
    </row>
    <row r="213" spans="9:9" s="47" customFormat="1">
      <c r="I213" s="48"/>
    </row>
    <row r="214" spans="9:9" s="47" customFormat="1">
      <c r="I214" s="48"/>
    </row>
    <row r="215" spans="9:9" s="47" customFormat="1">
      <c r="I215" s="48"/>
    </row>
    <row r="216" spans="9:9" s="47" customFormat="1">
      <c r="I216" s="48"/>
    </row>
    <row r="217" spans="9:9" s="47" customFormat="1">
      <c r="I217" s="48"/>
    </row>
    <row r="218" spans="9:9" s="47" customFormat="1">
      <c r="I218" s="48"/>
    </row>
    <row r="219" spans="9:9" s="47" customFormat="1">
      <c r="I219" s="48"/>
    </row>
    <row r="220" spans="9:9" s="47" customFormat="1">
      <c r="I220" s="48"/>
    </row>
    <row r="221" spans="9:9" s="47" customFormat="1">
      <c r="I221" s="48"/>
    </row>
    <row r="222" spans="9:9" s="47" customFormat="1">
      <c r="I222" s="48"/>
    </row>
    <row r="223" spans="9:9" s="47" customFormat="1">
      <c r="I223" s="48"/>
    </row>
    <row r="224" spans="9:9" s="47" customFormat="1">
      <c r="I224" s="48"/>
    </row>
    <row r="225" spans="9:9" s="47" customFormat="1">
      <c r="I225" s="48"/>
    </row>
    <row r="226" spans="9:9" s="47" customFormat="1">
      <c r="I226" s="48"/>
    </row>
    <row r="227" spans="9:9" s="47" customFormat="1">
      <c r="I227" s="48"/>
    </row>
    <row r="228" spans="9:9" s="47" customFormat="1">
      <c r="I228" s="48"/>
    </row>
    <row r="229" spans="9:9" s="47" customFormat="1">
      <c r="I229" s="48"/>
    </row>
    <row r="230" spans="9:9" s="47" customFormat="1">
      <c r="I230" s="48"/>
    </row>
    <row r="231" spans="9:9" s="47" customFormat="1">
      <c r="I231" s="48"/>
    </row>
    <row r="232" spans="9:9" s="47" customFormat="1">
      <c r="I232" s="48"/>
    </row>
    <row r="233" spans="9:9" s="47" customFormat="1">
      <c r="I233" s="48"/>
    </row>
  </sheetData>
  <sheetProtection algorithmName="SHA-512" hashValue="wQVrnWLytZt27lUT5bTGLZdCFM3aYd5LcD0wPL3njeLstcPRPAw053l8XIBGNVA0qihYaTCurnmg3sntN3Z75g==" saltValue="dFBKU1pMb6qCxq7utC7g8A==" spinCount="100000" sheet="1" objects="1" scenarios="1"/>
  <protectedRanges>
    <protectedRange sqref="I1:I3 I5:I65490" name="区域"/>
  </protectedRanges>
  <mergeCells count="45">
    <mergeCell ref="C7:C9"/>
    <mergeCell ref="B2:F2"/>
    <mergeCell ref="B3:F3"/>
    <mergeCell ref="C4:D4"/>
    <mergeCell ref="C5:D5"/>
    <mergeCell ref="C6:D6"/>
    <mergeCell ref="C19:D19"/>
    <mergeCell ref="C20:D20"/>
    <mergeCell ref="C21:D21"/>
    <mergeCell ref="C22:D22"/>
    <mergeCell ref="C23:D23"/>
    <mergeCell ref="C18:D18"/>
    <mergeCell ref="C10:D10"/>
    <mergeCell ref="C11:D11"/>
    <mergeCell ref="C12:D12"/>
    <mergeCell ref="C13:D13"/>
    <mergeCell ref="C14:D14"/>
    <mergeCell ref="C15:D15"/>
    <mergeCell ref="C16:D16"/>
    <mergeCell ref="C17:D17"/>
    <mergeCell ref="C24:D24"/>
    <mergeCell ref="C25:D25"/>
    <mergeCell ref="C26:D26"/>
    <mergeCell ref="C29:D29"/>
    <mergeCell ref="C30:D30"/>
    <mergeCell ref="C28:D28"/>
    <mergeCell ref="C27:D27"/>
    <mergeCell ref="C31:D31"/>
    <mergeCell ref="C32:D32"/>
    <mergeCell ref="C41:D41"/>
    <mergeCell ref="C36:D36"/>
    <mergeCell ref="C37:D37"/>
    <mergeCell ref="C38:D38"/>
    <mergeCell ref="C39:D39"/>
    <mergeCell ref="C40:D40"/>
    <mergeCell ref="C35:D35"/>
    <mergeCell ref="C33:D33"/>
    <mergeCell ref="C34:D34"/>
    <mergeCell ref="C70:C111"/>
    <mergeCell ref="C112:C117"/>
    <mergeCell ref="C118:C120"/>
    <mergeCell ref="C42:D42"/>
    <mergeCell ref="C43:D43"/>
    <mergeCell ref="C44:D44"/>
    <mergeCell ref="C45:C69"/>
  </mergeCells>
  <dataValidations count="13">
    <dataValidation type="list" allowBlank="1" showInputMessage="1" showErrorMessage="1" sqref="I95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0 JE65620 TA65620 ACW65620 AMS65620 AWO65620 BGK65620 BQG65620 CAC65620 CJY65620 CTU65620 DDQ65620 DNM65620 DXI65620 EHE65620 ERA65620 FAW65620 FKS65620 FUO65620 GEK65620 GOG65620 GYC65620 HHY65620 HRU65620 IBQ65620 ILM65620 IVI65620 JFE65620 JPA65620 JYW65620 KIS65620 KSO65620 LCK65620 LMG65620 LWC65620 MFY65620 MPU65620 MZQ65620 NJM65620 NTI65620 ODE65620 ONA65620 OWW65620 PGS65620 PQO65620 QAK65620 QKG65620 QUC65620 RDY65620 RNU65620 RXQ65620 SHM65620 SRI65620 TBE65620 TLA65620 TUW65620 UES65620 UOO65620 UYK65620 VIG65620 VSC65620 WBY65620 WLU65620 WVQ65620 I131156 JE131156 TA131156 ACW131156 AMS131156 AWO131156 BGK131156 BQG131156 CAC131156 CJY131156 CTU131156 DDQ131156 DNM131156 DXI131156 EHE131156 ERA131156 FAW131156 FKS131156 FUO131156 GEK131156 GOG131156 GYC131156 HHY131156 HRU131156 IBQ131156 ILM131156 IVI131156 JFE131156 JPA131156 JYW131156 KIS131156 KSO131156 LCK131156 LMG131156 LWC131156 MFY131156 MPU131156 MZQ131156 NJM131156 NTI131156 ODE131156 ONA131156 OWW131156 PGS131156 PQO131156 QAK131156 QKG131156 QUC131156 RDY131156 RNU131156 RXQ131156 SHM131156 SRI131156 TBE131156 TLA131156 TUW131156 UES131156 UOO131156 UYK131156 VIG131156 VSC131156 WBY131156 WLU131156 WVQ131156 I196692 JE196692 TA196692 ACW196692 AMS196692 AWO196692 BGK196692 BQG196692 CAC196692 CJY196692 CTU196692 DDQ196692 DNM196692 DXI196692 EHE196692 ERA196692 FAW196692 FKS196692 FUO196692 GEK196692 GOG196692 GYC196692 HHY196692 HRU196692 IBQ196692 ILM196692 IVI196692 JFE196692 JPA196692 JYW196692 KIS196692 KSO196692 LCK196692 LMG196692 LWC196692 MFY196692 MPU196692 MZQ196692 NJM196692 NTI196692 ODE196692 ONA196692 OWW196692 PGS196692 PQO196692 QAK196692 QKG196692 QUC196692 RDY196692 RNU196692 RXQ196692 SHM196692 SRI196692 TBE196692 TLA196692 TUW196692 UES196692 UOO196692 UYK196692 VIG196692 VSC196692 WBY196692 WLU196692 WVQ196692 I262228 JE262228 TA262228 ACW262228 AMS262228 AWO262228 BGK262228 BQG262228 CAC262228 CJY262228 CTU262228 DDQ262228 DNM262228 DXI262228 EHE262228 ERA262228 FAW262228 FKS262228 FUO262228 GEK262228 GOG262228 GYC262228 HHY262228 HRU262228 IBQ262228 ILM262228 IVI262228 JFE262228 JPA262228 JYW262228 KIS262228 KSO262228 LCK262228 LMG262228 LWC262228 MFY262228 MPU262228 MZQ262228 NJM262228 NTI262228 ODE262228 ONA262228 OWW262228 PGS262228 PQO262228 QAK262228 QKG262228 QUC262228 RDY262228 RNU262228 RXQ262228 SHM262228 SRI262228 TBE262228 TLA262228 TUW262228 UES262228 UOO262228 UYK262228 VIG262228 VSC262228 WBY262228 WLU262228 WVQ262228 I327764 JE327764 TA327764 ACW327764 AMS327764 AWO327764 BGK327764 BQG327764 CAC327764 CJY327764 CTU327764 DDQ327764 DNM327764 DXI327764 EHE327764 ERA327764 FAW327764 FKS327764 FUO327764 GEK327764 GOG327764 GYC327764 HHY327764 HRU327764 IBQ327764 ILM327764 IVI327764 JFE327764 JPA327764 JYW327764 KIS327764 KSO327764 LCK327764 LMG327764 LWC327764 MFY327764 MPU327764 MZQ327764 NJM327764 NTI327764 ODE327764 ONA327764 OWW327764 PGS327764 PQO327764 QAK327764 QKG327764 QUC327764 RDY327764 RNU327764 RXQ327764 SHM327764 SRI327764 TBE327764 TLA327764 TUW327764 UES327764 UOO327764 UYK327764 VIG327764 VSC327764 WBY327764 WLU327764 WVQ327764 I393300 JE393300 TA393300 ACW393300 AMS393300 AWO393300 BGK393300 BQG393300 CAC393300 CJY393300 CTU393300 DDQ393300 DNM393300 DXI393300 EHE393300 ERA393300 FAW393300 FKS393300 FUO393300 GEK393300 GOG393300 GYC393300 HHY393300 HRU393300 IBQ393300 ILM393300 IVI393300 JFE393300 JPA393300 JYW393300 KIS393300 KSO393300 LCK393300 LMG393300 LWC393300 MFY393300 MPU393300 MZQ393300 NJM393300 NTI393300 ODE393300 ONA393300 OWW393300 PGS393300 PQO393300 QAK393300 QKG393300 QUC393300 RDY393300 RNU393300 RXQ393300 SHM393300 SRI393300 TBE393300 TLA393300 TUW393300 UES393300 UOO393300 UYK393300 VIG393300 VSC393300 WBY393300 WLU393300 WVQ393300 I458836 JE458836 TA458836 ACW458836 AMS458836 AWO458836 BGK458836 BQG458836 CAC458836 CJY458836 CTU458836 DDQ458836 DNM458836 DXI458836 EHE458836 ERA458836 FAW458836 FKS458836 FUO458836 GEK458836 GOG458836 GYC458836 HHY458836 HRU458836 IBQ458836 ILM458836 IVI458836 JFE458836 JPA458836 JYW458836 KIS458836 KSO458836 LCK458836 LMG458836 LWC458836 MFY458836 MPU458836 MZQ458836 NJM458836 NTI458836 ODE458836 ONA458836 OWW458836 PGS458836 PQO458836 QAK458836 QKG458836 QUC458836 RDY458836 RNU458836 RXQ458836 SHM458836 SRI458836 TBE458836 TLA458836 TUW458836 UES458836 UOO458836 UYK458836 VIG458836 VSC458836 WBY458836 WLU458836 WVQ458836 I524372 JE524372 TA524372 ACW524372 AMS524372 AWO524372 BGK524372 BQG524372 CAC524372 CJY524372 CTU524372 DDQ524372 DNM524372 DXI524372 EHE524372 ERA524372 FAW524372 FKS524372 FUO524372 GEK524372 GOG524372 GYC524372 HHY524372 HRU524372 IBQ524372 ILM524372 IVI524372 JFE524372 JPA524372 JYW524372 KIS524372 KSO524372 LCK524372 LMG524372 LWC524372 MFY524372 MPU524372 MZQ524372 NJM524372 NTI524372 ODE524372 ONA524372 OWW524372 PGS524372 PQO524372 QAK524372 QKG524372 QUC524372 RDY524372 RNU524372 RXQ524372 SHM524372 SRI524372 TBE524372 TLA524372 TUW524372 UES524372 UOO524372 UYK524372 VIG524372 VSC524372 WBY524372 WLU524372 WVQ524372 I589908 JE589908 TA589908 ACW589908 AMS589908 AWO589908 BGK589908 BQG589908 CAC589908 CJY589908 CTU589908 DDQ589908 DNM589908 DXI589908 EHE589908 ERA589908 FAW589908 FKS589908 FUO589908 GEK589908 GOG589908 GYC589908 HHY589908 HRU589908 IBQ589908 ILM589908 IVI589908 JFE589908 JPA589908 JYW589908 KIS589908 KSO589908 LCK589908 LMG589908 LWC589908 MFY589908 MPU589908 MZQ589908 NJM589908 NTI589908 ODE589908 ONA589908 OWW589908 PGS589908 PQO589908 QAK589908 QKG589908 QUC589908 RDY589908 RNU589908 RXQ589908 SHM589908 SRI589908 TBE589908 TLA589908 TUW589908 UES589908 UOO589908 UYK589908 VIG589908 VSC589908 WBY589908 WLU589908 WVQ589908 I655444 JE655444 TA655444 ACW655444 AMS655444 AWO655444 BGK655444 BQG655444 CAC655444 CJY655444 CTU655444 DDQ655444 DNM655444 DXI655444 EHE655444 ERA655444 FAW655444 FKS655444 FUO655444 GEK655444 GOG655444 GYC655444 HHY655444 HRU655444 IBQ655444 ILM655444 IVI655444 JFE655444 JPA655444 JYW655444 KIS655444 KSO655444 LCK655444 LMG655444 LWC655444 MFY655444 MPU655444 MZQ655444 NJM655444 NTI655444 ODE655444 ONA655444 OWW655444 PGS655444 PQO655444 QAK655444 QKG655444 QUC655444 RDY655444 RNU655444 RXQ655444 SHM655444 SRI655444 TBE655444 TLA655444 TUW655444 UES655444 UOO655444 UYK655444 VIG655444 VSC655444 WBY655444 WLU655444 WVQ655444 I720980 JE720980 TA720980 ACW720980 AMS720980 AWO720980 BGK720980 BQG720980 CAC720980 CJY720980 CTU720980 DDQ720980 DNM720980 DXI720980 EHE720980 ERA720980 FAW720980 FKS720980 FUO720980 GEK720980 GOG720980 GYC720980 HHY720980 HRU720980 IBQ720980 ILM720980 IVI720980 JFE720980 JPA720980 JYW720980 KIS720980 KSO720980 LCK720980 LMG720980 LWC720980 MFY720980 MPU720980 MZQ720980 NJM720980 NTI720980 ODE720980 ONA720980 OWW720980 PGS720980 PQO720980 QAK720980 QKG720980 QUC720980 RDY720980 RNU720980 RXQ720980 SHM720980 SRI720980 TBE720980 TLA720980 TUW720980 UES720980 UOO720980 UYK720980 VIG720980 VSC720980 WBY720980 WLU720980 WVQ720980 I786516 JE786516 TA786516 ACW786516 AMS786516 AWO786516 BGK786516 BQG786516 CAC786516 CJY786516 CTU786516 DDQ786516 DNM786516 DXI786516 EHE786516 ERA786516 FAW786516 FKS786516 FUO786516 GEK786516 GOG786516 GYC786516 HHY786516 HRU786516 IBQ786516 ILM786516 IVI786516 JFE786516 JPA786516 JYW786516 KIS786516 KSO786516 LCK786516 LMG786516 LWC786516 MFY786516 MPU786516 MZQ786516 NJM786516 NTI786516 ODE786516 ONA786516 OWW786516 PGS786516 PQO786516 QAK786516 QKG786516 QUC786516 RDY786516 RNU786516 RXQ786516 SHM786516 SRI786516 TBE786516 TLA786516 TUW786516 UES786516 UOO786516 UYK786516 VIG786516 VSC786516 WBY786516 WLU786516 WVQ786516 I852052 JE852052 TA852052 ACW852052 AMS852052 AWO852052 BGK852052 BQG852052 CAC852052 CJY852052 CTU852052 DDQ852052 DNM852052 DXI852052 EHE852052 ERA852052 FAW852052 FKS852052 FUO852052 GEK852052 GOG852052 GYC852052 HHY852052 HRU852052 IBQ852052 ILM852052 IVI852052 JFE852052 JPA852052 JYW852052 KIS852052 KSO852052 LCK852052 LMG852052 LWC852052 MFY852052 MPU852052 MZQ852052 NJM852052 NTI852052 ODE852052 ONA852052 OWW852052 PGS852052 PQO852052 QAK852052 QKG852052 QUC852052 RDY852052 RNU852052 RXQ852052 SHM852052 SRI852052 TBE852052 TLA852052 TUW852052 UES852052 UOO852052 UYK852052 VIG852052 VSC852052 WBY852052 WLU852052 WVQ852052 I917588 JE917588 TA917588 ACW917588 AMS917588 AWO917588 BGK917588 BQG917588 CAC917588 CJY917588 CTU917588 DDQ917588 DNM917588 DXI917588 EHE917588 ERA917588 FAW917588 FKS917588 FUO917588 GEK917588 GOG917588 GYC917588 HHY917588 HRU917588 IBQ917588 ILM917588 IVI917588 JFE917588 JPA917588 JYW917588 KIS917588 KSO917588 LCK917588 LMG917588 LWC917588 MFY917588 MPU917588 MZQ917588 NJM917588 NTI917588 ODE917588 ONA917588 OWW917588 PGS917588 PQO917588 QAK917588 QKG917588 QUC917588 RDY917588 RNU917588 RXQ917588 SHM917588 SRI917588 TBE917588 TLA917588 TUW917588 UES917588 UOO917588 UYK917588 VIG917588 VSC917588 WBY917588 WLU917588 WVQ917588 I983124 JE983124 TA983124 ACW983124 AMS983124 AWO983124 BGK983124 BQG983124 CAC983124 CJY983124 CTU983124 DDQ983124 DNM983124 DXI983124 EHE983124 ERA983124 FAW983124 FKS983124 FUO983124 GEK983124 GOG983124 GYC983124 HHY983124 HRU983124 IBQ983124 ILM983124 IVI983124 JFE983124 JPA983124 JYW983124 KIS983124 KSO983124 LCK983124 LMG983124 LWC983124 MFY983124 MPU983124 MZQ983124 NJM983124 NTI983124 ODE983124 ONA983124 OWW983124 PGS983124 PQO983124 QAK983124 QKG983124 QUC983124 RDY983124 RNU983124 RXQ983124 SHM983124 SRI983124 TBE983124 TLA983124 TUW983124 UES983124 UOO983124 UYK983124 VIG983124 VSC983124 WBY983124 WLU983124 WVQ983124" xr:uid="{A2564136-F126-4000-B64A-336EC86D9A1B}">
      <formula1>"Capillary,Electron expansion valve"</formula1>
    </dataValidation>
    <dataValidation type="list" allowBlank="1" showInputMessage="1" showErrorMessage="1" sqref="F44:I44 JB44:JE44 SX44:TA44 ACT44:ACW44 AMP44:AMS44 AWL44:AWO44 BGH44:BGK44 BQD44:BQG44 BZZ44:CAC44 CJV44:CJY44 CTR44:CTU44 DDN44:DDQ44 DNJ44:DNM44 DXF44:DXI44 EHB44:EHE44 EQX44:ERA44 FAT44:FAW44 FKP44:FKS44 FUL44:FUO44 GEH44:GEK44 GOD44:GOG44 GXZ44:GYC44 HHV44:HHY44 HRR44:HRU44 IBN44:IBQ44 ILJ44:ILM44 IVF44:IVI44 JFB44:JFE44 JOX44:JPA44 JYT44:JYW44 KIP44:KIS44 KSL44:KSO44 LCH44:LCK44 LMD44:LMG44 LVZ44:LWC44 MFV44:MFY44 MPR44:MPU44 MZN44:MZQ44 NJJ44:NJM44 NTF44:NTI44 ODB44:ODE44 OMX44:ONA44 OWT44:OWW44 PGP44:PGS44 PQL44:PQO44 QAH44:QAK44 QKD44:QKG44 QTZ44:QUC44 RDV44:RDY44 RNR44:RNU44 RXN44:RXQ44 SHJ44:SHM44 SRF44:SRI44 TBB44:TBE44 TKX44:TLA44 TUT44:TUW44 UEP44:UES44 UOL44:UOO44 UYH44:UYK44 VID44:VIG44 VRZ44:VSC44 WBV44:WBY44 WLR44:WLU44 WVN44:WVQ44 F65552:I65552 JB65552:JE65552 SX65552:TA65552 ACT65552:ACW65552 AMP65552:AMS65552 AWL65552:AWO65552 BGH65552:BGK65552 BQD65552:BQG65552 BZZ65552:CAC65552 CJV65552:CJY65552 CTR65552:CTU65552 DDN65552:DDQ65552 DNJ65552:DNM65552 DXF65552:DXI65552 EHB65552:EHE65552 EQX65552:ERA65552 FAT65552:FAW65552 FKP65552:FKS65552 FUL65552:FUO65552 GEH65552:GEK65552 GOD65552:GOG65552 GXZ65552:GYC65552 HHV65552:HHY65552 HRR65552:HRU65552 IBN65552:IBQ65552 ILJ65552:ILM65552 IVF65552:IVI65552 JFB65552:JFE65552 JOX65552:JPA65552 JYT65552:JYW65552 KIP65552:KIS65552 KSL65552:KSO65552 LCH65552:LCK65552 LMD65552:LMG65552 LVZ65552:LWC65552 MFV65552:MFY65552 MPR65552:MPU65552 MZN65552:MZQ65552 NJJ65552:NJM65552 NTF65552:NTI65552 ODB65552:ODE65552 OMX65552:ONA65552 OWT65552:OWW65552 PGP65552:PGS65552 PQL65552:PQO65552 QAH65552:QAK65552 QKD65552:QKG65552 QTZ65552:QUC65552 RDV65552:RDY65552 RNR65552:RNU65552 RXN65552:RXQ65552 SHJ65552:SHM65552 SRF65552:SRI65552 TBB65552:TBE65552 TKX65552:TLA65552 TUT65552:TUW65552 UEP65552:UES65552 UOL65552:UOO65552 UYH65552:UYK65552 VID65552:VIG65552 VRZ65552:VSC65552 WBV65552:WBY65552 WLR65552:WLU65552 WVN65552:WVQ65552 F131088:I131088 JB131088:JE131088 SX131088:TA131088 ACT131088:ACW131088 AMP131088:AMS131088 AWL131088:AWO131088 BGH131088:BGK131088 BQD131088:BQG131088 BZZ131088:CAC131088 CJV131088:CJY131088 CTR131088:CTU131088 DDN131088:DDQ131088 DNJ131088:DNM131088 DXF131088:DXI131088 EHB131088:EHE131088 EQX131088:ERA131088 FAT131088:FAW131088 FKP131088:FKS131088 FUL131088:FUO131088 GEH131088:GEK131088 GOD131088:GOG131088 GXZ131088:GYC131088 HHV131088:HHY131088 HRR131088:HRU131088 IBN131088:IBQ131088 ILJ131088:ILM131088 IVF131088:IVI131088 JFB131088:JFE131088 JOX131088:JPA131088 JYT131088:JYW131088 KIP131088:KIS131088 KSL131088:KSO131088 LCH131088:LCK131088 LMD131088:LMG131088 LVZ131088:LWC131088 MFV131088:MFY131088 MPR131088:MPU131088 MZN131088:MZQ131088 NJJ131088:NJM131088 NTF131088:NTI131088 ODB131088:ODE131088 OMX131088:ONA131088 OWT131088:OWW131088 PGP131088:PGS131088 PQL131088:PQO131088 QAH131088:QAK131088 QKD131088:QKG131088 QTZ131088:QUC131088 RDV131088:RDY131088 RNR131088:RNU131088 RXN131088:RXQ131088 SHJ131088:SHM131088 SRF131088:SRI131088 TBB131088:TBE131088 TKX131088:TLA131088 TUT131088:TUW131088 UEP131088:UES131088 UOL131088:UOO131088 UYH131088:UYK131088 VID131088:VIG131088 VRZ131088:VSC131088 WBV131088:WBY131088 WLR131088:WLU131088 WVN131088:WVQ131088 F196624:I196624 JB196624:JE196624 SX196624:TA196624 ACT196624:ACW196624 AMP196624:AMS196624 AWL196624:AWO196624 BGH196624:BGK196624 BQD196624:BQG196624 BZZ196624:CAC196624 CJV196624:CJY196624 CTR196624:CTU196624 DDN196624:DDQ196624 DNJ196624:DNM196624 DXF196624:DXI196624 EHB196624:EHE196624 EQX196624:ERA196624 FAT196624:FAW196624 FKP196624:FKS196624 FUL196624:FUO196624 GEH196624:GEK196624 GOD196624:GOG196624 GXZ196624:GYC196624 HHV196624:HHY196624 HRR196624:HRU196624 IBN196624:IBQ196624 ILJ196624:ILM196624 IVF196624:IVI196624 JFB196624:JFE196624 JOX196624:JPA196624 JYT196624:JYW196624 KIP196624:KIS196624 KSL196624:KSO196624 LCH196624:LCK196624 LMD196624:LMG196624 LVZ196624:LWC196624 MFV196624:MFY196624 MPR196624:MPU196624 MZN196624:MZQ196624 NJJ196624:NJM196624 NTF196624:NTI196624 ODB196624:ODE196624 OMX196624:ONA196624 OWT196624:OWW196624 PGP196624:PGS196624 PQL196624:PQO196624 QAH196624:QAK196624 QKD196624:QKG196624 QTZ196624:QUC196624 RDV196624:RDY196624 RNR196624:RNU196624 RXN196624:RXQ196624 SHJ196624:SHM196624 SRF196624:SRI196624 TBB196624:TBE196624 TKX196624:TLA196624 TUT196624:TUW196624 UEP196624:UES196624 UOL196624:UOO196624 UYH196624:UYK196624 VID196624:VIG196624 VRZ196624:VSC196624 WBV196624:WBY196624 WLR196624:WLU196624 WVN196624:WVQ196624 F262160:I262160 JB262160:JE262160 SX262160:TA262160 ACT262160:ACW262160 AMP262160:AMS262160 AWL262160:AWO262160 BGH262160:BGK262160 BQD262160:BQG262160 BZZ262160:CAC262160 CJV262160:CJY262160 CTR262160:CTU262160 DDN262160:DDQ262160 DNJ262160:DNM262160 DXF262160:DXI262160 EHB262160:EHE262160 EQX262160:ERA262160 FAT262160:FAW262160 FKP262160:FKS262160 FUL262160:FUO262160 GEH262160:GEK262160 GOD262160:GOG262160 GXZ262160:GYC262160 HHV262160:HHY262160 HRR262160:HRU262160 IBN262160:IBQ262160 ILJ262160:ILM262160 IVF262160:IVI262160 JFB262160:JFE262160 JOX262160:JPA262160 JYT262160:JYW262160 KIP262160:KIS262160 KSL262160:KSO262160 LCH262160:LCK262160 LMD262160:LMG262160 LVZ262160:LWC262160 MFV262160:MFY262160 MPR262160:MPU262160 MZN262160:MZQ262160 NJJ262160:NJM262160 NTF262160:NTI262160 ODB262160:ODE262160 OMX262160:ONA262160 OWT262160:OWW262160 PGP262160:PGS262160 PQL262160:PQO262160 QAH262160:QAK262160 QKD262160:QKG262160 QTZ262160:QUC262160 RDV262160:RDY262160 RNR262160:RNU262160 RXN262160:RXQ262160 SHJ262160:SHM262160 SRF262160:SRI262160 TBB262160:TBE262160 TKX262160:TLA262160 TUT262160:TUW262160 UEP262160:UES262160 UOL262160:UOO262160 UYH262160:UYK262160 VID262160:VIG262160 VRZ262160:VSC262160 WBV262160:WBY262160 WLR262160:WLU262160 WVN262160:WVQ262160 F327696:I327696 JB327696:JE327696 SX327696:TA327696 ACT327696:ACW327696 AMP327696:AMS327696 AWL327696:AWO327696 BGH327696:BGK327696 BQD327696:BQG327696 BZZ327696:CAC327696 CJV327696:CJY327696 CTR327696:CTU327696 DDN327696:DDQ327696 DNJ327696:DNM327696 DXF327696:DXI327696 EHB327696:EHE327696 EQX327696:ERA327696 FAT327696:FAW327696 FKP327696:FKS327696 FUL327696:FUO327696 GEH327696:GEK327696 GOD327696:GOG327696 GXZ327696:GYC327696 HHV327696:HHY327696 HRR327696:HRU327696 IBN327696:IBQ327696 ILJ327696:ILM327696 IVF327696:IVI327696 JFB327696:JFE327696 JOX327696:JPA327696 JYT327696:JYW327696 KIP327696:KIS327696 KSL327696:KSO327696 LCH327696:LCK327696 LMD327696:LMG327696 LVZ327696:LWC327696 MFV327696:MFY327696 MPR327696:MPU327696 MZN327696:MZQ327696 NJJ327696:NJM327696 NTF327696:NTI327696 ODB327696:ODE327696 OMX327696:ONA327696 OWT327696:OWW327696 PGP327696:PGS327696 PQL327696:PQO327696 QAH327696:QAK327696 QKD327696:QKG327696 QTZ327696:QUC327696 RDV327696:RDY327696 RNR327696:RNU327696 RXN327696:RXQ327696 SHJ327696:SHM327696 SRF327696:SRI327696 TBB327696:TBE327696 TKX327696:TLA327696 TUT327696:TUW327696 UEP327696:UES327696 UOL327696:UOO327696 UYH327696:UYK327696 VID327696:VIG327696 VRZ327696:VSC327696 WBV327696:WBY327696 WLR327696:WLU327696 WVN327696:WVQ327696 F393232:I393232 JB393232:JE393232 SX393232:TA393232 ACT393232:ACW393232 AMP393232:AMS393232 AWL393232:AWO393232 BGH393232:BGK393232 BQD393232:BQG393232 BZZ393232:CAC393232 CJV393232:CJY393232 CTR393232:CTU393232 DDN393232:DDQ393232 DNJ393232:DNM393232 DXF393232:DXI393232 EHB393232:EHE393232 EQX393232:ERA393232 FAT393232:FAW393232 FKP393232:FKS393232 FUL393232:FUO393232 GEH393232:GEK393232 GOD393232:GOG393232 GXZ393232:GYC393232 HHV393232:HHY393232 HRR393232:HRU393232 IBN393232:IBQ393232 ILJ393232:ILM393232 IVF393232:IVI393232 JFB393232:JFE393232 JOX393232:JPA393232 JYT393232:JYW393232 KIP393232:KIS393232 KSL393232:KSO393232 LCH393232:LCK393232 LMD393232:LMG393232 LVZ393232:LWC393232 MFV393232:MFY393232 MPR393232:MPU393232 MZN393232:MZQ393232 NJJ393232:NJM393232 NTF393232:NTI393232 ODB393232:ODE393232 OMX393232:ONA393232 OWT393232:OWW393232 PGP393232:PGS393232 PQL393232:PQO393232 QAH393232:QAK393232 QKD393232:QKG393232 QTZ393232:QUC393232 RDV393232:RDY393232 RNR393232:RNU393232 RXN393232:RXQ393232 SHJ393232:SHM393232 SRF393232:SRI393232 TBB393232:TBE393232 TKX393232:TLA393232 TUT393232:TUW393232 UEP393232:UES393232 UOL393232:UOO393232 UYH393232:UYK393232 VID393232:VIG393232 VRZ393232:VSC393232 WBV393232:WBY393232 WLR393232:WLU393232 WVN393232:WVQ393232 F458768:I458768 JB458768:JE458768 SX458768:TA458768 ACT458768:ACW458768 AMP458768:AMS458768 AWL458768:AWO458768 BGH458768:BGK458768 BQD458768:BQG458768 BZZ458768:CAC458768 CJV458768:CJY458768 CTR458768:CTU458768 DDN458768:DDQ458768 DNJ458768:DNM458768 DXF458768:DXI458768 EHB458768:EHE458768 EQX458768:ERA458768 FAT458768:FAW458768 FKP458768:FKS458768 FUL458768:FUO458768 GEH458768:GEK458768 GOD458768:GOG458768 GXZ458768:GYC458768 HHV458768:HHY458768 HRR458768:HRU458768 IBN458768:IBQ458768 ILJ458768:ILM458768 IVF458768:IVI458768 JFB458768:JFE458768 JOX458768:JPA458768 JYT458768:JYW458768 KIP458768:KIS458768 KSL458768:KSO458768 LCH458768:LCK458768 LMD458768:LMG458768 LVZ458768:LWC458768 MFV458768:MFY458768 MPR458768:MPU458768 MZN458768:MZQ458768 NJJ458768:NJM458768 NTF458768:NTI458768 ODB458768:ODE458768 OMX458768:ONA458768 OWT458768:OWW458768 PGP458768:PGS458768 PQL458768:PQO458768 QAH458768:QAK458768 QKD458768:QKG458768 QTZ458768:QUC458768 RDV458768:RDY458768 RNR458768:RNU458768 RXN458768:RXQ458768 SHJ458768:SHM458768 SRF458768:SRI458768 TBB458768:TBE458768 TKX458768:TLA458768 TUT458768:TUW458768 UEP458768:UES458768 UOL458768:UOO458768 UYH458768:UYK458768 VID458768:VIG458768 VRZ458768:VSC458768 WBV458768:WBY458768 WLR458768:WLU458768 WVN458768:WVQ458768 F524304:I524304 JB524304:JE524304 SX524304:TA524304 ACT524304:ACW524304 AMP524304:AMS524304 AWL524304:AWO524304 BGH524304:BGK524304 BQD524304:BQG524304 BZZ524304:CAC524304 CJV524304:CJY524304 CTR524304:CTU524304 DDN524304:DDQ524304 DNJ524304:DNM524304 DXF524304:DXI524304 EHB524304:EHE524304 EQX524304:ERA524304 FAT524304:FAW524304 FKP524304:FKS524304 FUL524304:FUO524304 GEH524304:GEK524304 GOD524304:GOG524304 GXZ524304:GYC524304 HHV524304:HHY524304 HRR524304:HRU524304 IBN524304:IBQ524304 ILJ524304:ILM524304 IVF524304:IVI524304 JFB524304:JFE524304 JOX524304:JPA524304 JYT524304:JYW524304 KIP524304:KIS524304 KSL524304:KSO524304 LCH524304:LCK524304 LMD524304:LMG524304 LVZ524304:LWC524304 MFV524304:MFY524304 MPR524304:MPU524304 MZN524304:MZQ524304 NJJ524304:NJM524304 NTF524304:NTI524304 ODB524304:ODE524304 OMX524304:ONA524304 OWT524304:OWW524304 PGP524304:PGS524304 PQL524304:PQO524304 QAH524304:QAK524304 QKD524304:QKG524304 QTZ524304:QUC524304 RDV524304:RDY524304 RNR524304:RNU524304 RXN524304:RXQ524304 SHJ524304:SHM524304 SRF524304:SRI524304 TBB524304:TBE524304 TKX524304:TLA524304 TUT524304:TUW524304 UEP524304:UES524304 UOL524304:UOO524304 UYH524304:UYK524304 VID524304:VIG524304 VRZ524304:VSC524304 WBV524304:WBY524304 WLR524304:WLU524304 WVN524304:WVQ524304 F589840:I589840 JB589840:JE589840 SX589840:TA589840 ACT589840:ACW589840 AMP589840:AMS589840 AWL589840:AWO589840 BGH589840:BGK589840 BQD589840:BQG589840 BZZ589840:CAC589840 CJV589840:CJY589840 CTR589840:CTU589840 DDN589840:DDQ589840 DNJ589840:DNM589840 DXF589840:DXI589840 EHB589840:EHE589840 EQX589840:ERA589840 FAT589840:FAW589840 FKP589840:FKS589840 FUL589840:FUO589840 GEH589840:GEK589840 GOD589840:GOG589840 GXZ589840:GYC589840 HHV589840:HHY589840 HRR589840:HRU589840 IBN589840:IBQ589840 ILJ589840:ILM589840 IVF589840:IVI589840 JFB589840:JFE589840 JOX589840:JPA589840 JYT589840:JYW589840 KIP589840:KIS589840 KSL589840:KSO589840 LCH589840:LCK589840 LMD589840:LMG589840 LVZ589840:LWC589840 MFV589840:MFY589840 MPR589840:MPU589840 MZN589840:MZQ589840 NJJ589840:NJM589840 NTF589840:NTI589840 ODB589840:ODE589840 OMX589840:ONA589840 OWT589840:OWW589840 PGP589840:PGS589840 PQL589840:PQO589840 QAH589840:QAK589840 QKD589840:QKG589840 QTZ589840:QUC589840 RDV589840:RDY589840 RNR589840:RNU589840 RXN589840:RXQ589840 SHJ589840:SHM589840 SRF589840:SRI589840 TBB589840:TBE589840 TKX589840:TLA589840 TUT589840:TUW589840 UEP589840:UES589840 UOL589840:UOO589840 UYH589840:UYK589840 VID589840:VIG589840 VRZ589840:VSC589840 WBV589840:WBY589840 WLR589840:WLU589840 WVN589840:WVQ589840 F655376:I655376 JB655376:JE655376 SX655376:TA655376 ACT655376:ACW655376 AMP655376:AMS655376 AWL655376:AWO655376 BGH655376:BGK655376 BQD655376:BQG655376 BZZ655376:CAC655376 CJV655376:CJY655376 CTR655376:CTU655376 DDN655376:DDQ655376 DNJ655376:DNM655376 DXF655376:DXI655376 EHB655376:EHE655376 EQX655376:ERA655376 FAT655376:FAW655376 FKP655376:FKS655376 FUL655376:FUO655376 GEH655376:GEK655376 GOD655376:GOG655376 GXZ655376:GYC655376 HHV655376:HHY655376 HRR655376:HRU655376 IBN655376:IBQ655376 ILJ655376:ILM655376 IVF655376:IVI655376 JFB655376:JFE655376 JOX655376:JPA655376 JYT655376:JYW655376 KIP655376:KIS655376 KSL655376:KSO655376 LCH655376:LCK655376 LMD655376:LMG655376 LVZ655376:LWC655376 MFV655376:MFY655376 MPR655376:MPU655376 MZN655376:MZQ655376 NJJ655376:NJM655376 NTF655376:NTI655376 ODB655376:ODE655376 OMX655376:ONA655376 OWT655376:OWW655376 PGP655376:PGS655376 PQL655376:PQO655376 QAH655376:QAK655376 QKD655376:QKG655376 QTZ655376:QUC655376 RDV655376:RDY655376 RNR655376:RNU655376 RXN655376:RXQ655376 SHJ655376:SHM655376 SRF655376:SRI655376 TBB655376:TBE655376 TKX655376:TLA655376 TUT655376:TUW655376 UEP655376:UES655376 UOL655376:UOO655376 UYH655376:UYK655376 VID655376:VIG655376 VRZ655376:VSC655376 WBV655376:WBY655376 WLR655376:WLU655376 WVN655376:WVQ655376 F720912:I720912 JB720912:JE720912 SX720912:TA720912 ACT720912:ACW720912 AMP720912:AMS720912 AWL720912:AWO720912 BGH720912:BGK720912 BQD720912:BQG720912 BZZ720912:CAC720912 CJV720912:CJY720912 CTR720912:CTU720912 DDN720912:DDQ720912 DNJ720912:DNM720912 DXF720912:DXI720912 EHB720912:EHE720912 EQX720912:ERA720912 FAT720912:FAW720912 FKP720912:FKS720912 FUL720912:FUO720912 GEH720912:GEK720912 GOD720912:GOG720912 GXZ720912:GYC720912 HHV720912:HHY720912 HRR720912:HRU720912 IBN720912:IBQ720912 ILJ720912:ILM720912 IVF720912:IVI720912 JFB720912:JFE720912 JOX720912:JPA720912 JYT720912:JYW720912 KIP720912:KIS720912 KSL720912:KSO720912 LCH720912:LCK720912 LMD720912:LMG720912 LVZ720912:LWC720912 MFV720912:MFY720912 MPR720912:MPU720912 MZN720912:MZQ720912 NJJ720912:NJM720912 NTF720912:NTI720912 ODB720912:ODE720912 OMX720912:ONA720912 OWT720912:OWW720912 PGP720912:PGS720912 PQL720912:PQO720912 QAH720912:QAK720912 QKD720912:QKG720912 QTZ720912:QUC720912 RDV720912:RDY720912 RNR720912:RNU720912 RXN720912:RXQ720912 SHJ720912:SHM720912 SRF720912:SRI720912 TBB720912:TBE720912 TKX720912:TLA720912 TUT720912:TUW720912 UEP720912:UES720912 UOL720912:UOO720912 UYH720912:UYK720912 VID720912:VIG720912 VRZ720912:VSC720912 WBV720912:WBY720912 WLR720912:WLU720912 WVN720912:WVQ720912 F786448:I786448 JB786448:JE786448 SX786448:TA786448 ACT786448:ACW786448 AMP786448:AMS786448 AWL786448:AWO786448 BGH786448:BGK786448 BQD786448:BQG786448 BZZ786448:CAC786448 CJV786448:CJY786448 CTR786448:CTU786448 DDN786448:DDQ786448 DNJ786448:DNM786448 DXF786448:DXI786448 EHB786448:EHE786448 EQX786448:ERA786448 FAT786448:FAW786448 FKP786448:FKS786448 FUL786448:FUO786448 GEH786448:GEK786448 GOD786448:GOG786448 GXZ786448:GYC786448 HHV786448:HHY786448 HRR786448:HRU786448 IBN786448:IBQ786448 ILJ786448:ILM786448 IVF786448:IVI786448 JFB786448:JFE786448 JOX786448:JPA786448 JYT786448:JYW786448 KIP786448:KIS786448 KSL786448:KSO786448 LCH786448:LCK786448 LMD786448:LMG786448 LVZ786448:LWC786448 MFV786448:MFY786448 MPR786448:MPU786448 MZN786448:MZQ786448 NJJ786448:NJM786448 NTF786448:NTI786448 ODB786448:ODE786448 OMX786448:ONA786448 OWT786448:OWW786448 PGP786448:PGS786448 PQL786448:PQO786448 QAH786448:QAK786448 QKD786448:QKG786448 QTZ786448:QUC786448 RDV786448:RDY786448 RNR786448:RNU786448 RXN786448:RXQ786448 SHJ786448:SHM786448 SRF786448:SRI786448 TBB786448:TBE786448 TKX786448:TLA786448 TUT786448:TUW786448 UEP786448:UES786448 UOL786448:UOO786448 UYH786448:UYK786448 VID786448:VIG786448 VRZ786448:VSC786448 WBV786448:WBY786448 WLR786448:WLU786448 WVN786448:WVQ786448 F851984:I851984 JB851984:JE851984 SX851984:TA851984 ACT851984:ACW851984 AMP851984:AMS851984 AWL851984:AWO851984 BGH851984:BGK851984 BQD851984:BQG851984 BZZ851984:CAC851984 CJV851984:CJY851984 CTR851984:CTU851984 DDN851984:DDQ851984 DNJ851984:DNM851984 DXF851984:DXI851984 EHB851984:EHE851984 EQX851984:ERA851984 FAT851984:FAW851984 FKP851984:FKS851984 FUL851984:FUO851984 GEH851984:GEK851984 GOD851984:GOG851984 GXZ851984:GYC851984 HHV851984:HHY851984 HRR851984:HRU851984 IBN851984:IBQ851984 ILJ851984:ILM851984 IVF851984:IVI851984 JFB851984:JFE851984 JOX851984:JPA851984 JYT851984:JYW851984 KIP851984:KIS851984 KSL851984:KSO851984 LCH851984:LCK851984 LMD851984:LMG851984 LVZ851984:LWC851984 MFV851984:MFY851984 MPR851984:MPU851984 MZN851984:MZQ851984 NJJ851984:NJM851984 NTF851984:NTI851984 ODB851984:ODE851984 OMX851984:ONA851984 OWT851984:OWW851984 PGP851984:PGS851984 PQL851984:PQO851984 QAH851984:QAK851984 QKD851984:QKG851984 QTZ851984:QUC851984 RDV851984:RDY851984 RNR851984:RNU851984 RXN851984:RXQ851984 SHJ851984:SHM851984 SRF851984:SRI851984 TBB851984:TBE851984 TKX851984:TLA851984 TUT851984:TUW851984 UEP851984:UES851984 UOL851984:UOO851984 UYH851984:UYK851984 VID851984:VIG851984 VRZ851984:VSC851984 WBV851984:WBY851984 WLR851984:WLU851984 WVN851984:WVQ851984 F917520:I917520 JB917520:JE917520 SX917520:TA917520 ACT917520:ACW917520 AMP917520:AMS917520 AWL917520:AWO917520 BGH917520:BGK917520 BQD917520:BQG917520 BZZ917520:CAC917520 CJV917520:CJY917520 CTR917520:CTU917520 DDN917520:DDQ917520 DNJ917520:DNM917520 DXF917520:DXI917520 EHB917520:EHE917520 EQX917520:ERA917520 FAT917520:FAW917520 FKP917520:FKS917520 FUL917520:FUO917520 GEH917520:GEK917520 GOD917520:GOG917520 GXZ917520:GYC917520 HHV917520:HHY917520 HRR917520:HRU917520 IBN917520:IBQ917520 ILJ917520:ILM917520 IVF917520:IVI917520 JFB917520:JFE917520 JOX917520:JPA917520 JYT917520:JYW917520 KIP917520:KIS917520 KSL917520:KSO917520 LCH917520:LCK917520 LMD917520:LMG917520 LVZ917520:LWC917520 MFV917520:MFY917520 MPR917520:MPU917520 MZN917520:MZQ917520 NJJ917520:NJM917520 NTF917520:NTI917520 ODB917520:ODE917520 OMX917520:ONA917520 OWT917520:OWW917520 PGP917520:PGS917520 PQL917520:PQO917520 QAH917520:QAK917520 QKD917520:QKG917520 QTZ917520:QUC917520 RDV917520:RDY917520 RNR917520:RNU917520 RXN917520:RXQ917520 SHJ917520:SHM917520 SRF917520:SRI917520 TBB917520:TBE917520 TKX917520:TLA917520 TUT917520:TUW917520 UEP917520:UES917520 UOL917520:UOO917520 UYH917520:UYK917520 VID917520:VIG917520 VRZ917520:VSC917520 WBV917520:WBY917520 WLR917520:WLU917520 WVN917520:WVQ917520 F983056:I983056 JB983056:JE983056 SX983056:TA983056 ACT983056:ACW983056 AMP983056:AMS983056 AWL983056:AWO983056 BGH983056:BGK983056 BQD983056:BQG983056 BZZ983056:CAC983056 CJV983056:CJY983056 CTR983056:CTU983056 DDN983056:DDQ983056 DNJ983056:DNM983056 DXF983056:DXI983056 EHB983056:EHE983056 EQX983056:ERA983056 FAT983056:FAW983056 FKP983056:FKS983056 FUL983056:FUO983056 GEH983056:GEK983056 GOD983056:GOG983056 GXZ983056:GYC983056 HHV983056:HHY983056 HRR983056:HRU983056 IBN983056:IBQ983056 ILJ983056:ILM983056 IVF983056:IVI983056 JFB983056:JFE983056 JOX983056:JPA983056 JYT983056:JYW983056 KIP983056:KIS983056 KSL983056:KSO983056 LCH983056:LCK983056 LMD983056:LMG983056 LVZ983056:LWC983056 MFV983056:MFY983056 MPR983056:MPU983056 MZN983056:MZQ983056 NJJ983056:NJM983056 NTF983056:NTI983056 ODB983056:ODE983056 OMX983056:ONA983056 OWT983056:OWW983056 PGP983056:PGS983056 PQL983056:PQO983056 QAH983056:QAK983056 QKD983056:QKG983056 QTZ983056:QUC983056 RDV983056:RDY983056 RNR983056:RNU983056 RXN983056:RXQ983056 SHJ983056:SHM983056 SRF983056:SRI983056 TBB983056:TBE983056 TKX983056:TLA983056 TUT983056:TUW983056 UEP983056:UES983056 UOL983056:UOO983056 UYH983056:UYK983056 VID983056:VIG983056 VRZ983056:VSC983056 WBV983056:WBY983056 WLR983056:WLU983056 WVN983056:WVQ983056" xr:uid="{8FCBABD4-45BB-43B1-AA4F-CD9D9734DD21}">
      <formula1>"7-12,10-16,10-17,12-18,15-22,16-24,19-29,21-31,23-34,27-42,32-50,35-52,46-70,55-85,80-100,95-140"</formula1>
    </dataValidation>
    <dataValidation type="list" allowBlank="1" showInputMessage="1" showErrorMessage="1" sqref="F46:I46 JB46:JE46 SX46:TA46 ACT46:ACW46 AMP46:AMS46 AWL46:AWO46 BGH46:BGK46 BQD46:BQG46 BZZ46:CAC46 CJV46:CJY46 CTR46:CTU46 DDN46:DDQ46 DNJ46:DNM46 DXF46:DXI46 EHB46:EHE46 EQX46:ERA46 FAT46:FAW46 FKP46:FKS46 FUL46:FUO46 GEH46:GEK46 GOD46:GOG46 GXZ46:GYC46 HHV46:HHY46 HRR46:HRU46 IBN46:IBQ46 ILJ46:ILM46 IVF46:IVI46 JFB46:JFE46 JOX46:JPA46 JYT46:JYW46 KIP46:KIS46 KSL46:KSO46 LCH46:LCK46 LMD46:LMG46 LVZ46:LWC46 MFV46:MFY46 MPR46:MPU46 MZN46:MZQ46 NJJ46:NJM46 NTF46:NTI46 ODB46:ODE46 OMX46:ONA46 OWT46:OWW46 PGP46:PGS46 PQL46:PQO46 QAH46:QAK46 QKD46:QKG46 QTZ46:QUC46 RDV46:RDY46 RNR46:RNU46 RXN46:RXQ46 SHJ46:SHM46 SRF46:SRI46 TBB46:TBE46 TKX46:TLA46 TUT46:TUW46 UEP46:UES46 UOL46:UOO46 UYH46:UYK46 VID46:VIG46 VRZ46:VSC46 WBV46:WBY46 WLR46:WLU46 WVN46:WVQ46 F65554:I65554 JB65554:JE65554 SX65554:TA65554 ACT65554:ACW65554 AMP65554:AMS65554 AWL65554:AWO65554 BGH65554:BGK65554 BQD65554:BQG65554 BZZ65554:CAC65554 CJV65554:CJY65554 CTR65554:CTU65554 DDN65554:DDQ65554 DNJ65554:DNM65554 DXF65554:DXI65554 EHB65554:EHE65554 EQX65554:ERA65554 FAT65554:FAW65554 FKP65554:FKS65554 FUL65554:FUO65554 GEH65554:GEK65554 GOD65554:GOG65554 GXZ65554:GYC65554 HHV65554:HHY65554 HRR65554:HRU65554 IBN65554:IBQ65554 ILJ65554:ILM65554 IVF65554:IVI65554 JFB65554:JFE65554 JOX65554:JPA65554 JYT65554:JYW65554 KIP65554:KIS65554 KSL65554:KSO65554 LCH65554:LCK65554 LMD65554:LMG65554 LVZ65554:LWC65554 MFV65554:MFY65554 MPR65554:MPU65554 MZN65554:MZQ65554 NJJ65554:NJM65554 NTF65554:NTI65554 ODB65554:ODE65554 OMX65554:ONA65554 OWT65554:OWW65554 PGP65554:PGS65554 PQL65554:PQO65554 QAH65554:QAK65554 QKD65554:QKG65554 QTZ65554:QUC65554 RDV65554:RDY65554 RNR65554:RNU65554 RXN65554:RXQ65554 SHJ65554:SHM65554 SRF65554:SRI65554 TBB65554:TBE65554 TKX65554:TLA65554 TUT65554:TUW65554 UEP65554:UES65554 UOL65554:UOO65554 UYH65554:UYK65554 VID65554:VIG65554 VRZ65554:VSC65554 WBV65554:WBY65554 WLR65554:WLU65554 WVN65554:WVQ65554 F131090:I131090 JB131090:JE131090 SX131090:TA131090 ACT131090:ACW131090 AMP131090:AMS131090 AWL131090:AWO131090 BGH131090:BGK131090 BQD131090:BQG131090 BZZ131090:CAC131090 CJV131090:CJY131090 CTR131090:CTU131090 DDN131090:DDQ131090 DNJ131090:DNM131090 DXF131090:DXI131090 EHB131090:EHE131090 EQX131090:ERA131090 FAT131090:FAW131090 FKP131090:FKS131090 FUL131090:FUO131090 GEH131090:GEK131090 GOD131090:GOG131090 GXZ131090:GYC131090 HHV131090:HHY131090 HRR131090:HRU131090 IBN131090:IBQ131090 ILJ131090:ILM131090 IVF131090:IVI131090 JFB131090:JFE131090 JOX131090:JPA131090 JYT131090:JYW131090 KIP131090:KIS131090 KSL131090:KSO131090 LCH131090:LCK131090 LMD131090:LMG131090 LVZ131090:LWC131090 MFV131090:MFY131090 MPR131090:MPU131090 MZN131090:MZQ131090 NJJ131090:NJM131090 NTF131090:NTI131090 ODB131090:ODE131090 OMX131090:ONA131090 OWT131090:OWW131090 PGP131090:PGS131090 PQL131090:PQO131090 QAH131090:QAK131090 QKD131090:QKG131090 QTZ131090:QUC131090 RDV131090:RDY131090 RNR131090:RNU131090 RXN131090:RXQ131090 SHJ131090:SHM131090 SRF131090:SRI131090 TBB131090:TBE131090 TKX131090:TLA131090 TUT131090:TUW131090 UEP131090:UES131090 UOL131090:UOO131090 UYH131090:UYK131090 VID131090:VIG131090 VRZ131090:VSC131090 WBV131090:WBY131090 WLR131090:WLU131090 WVN131090:WVQ131090 F196626:I196626 JB196626:JE196626 SX196626:TA196626 ACT196626:ACW196626 AMP196626:AMS196626 AWL196626:AWO196626 BGH196626:BGK196626 BQD196626:BQG196626 BZZ196626:CAC196626 CJV196626:CJY196626 CTR196626:CTU196626 DDN196626:DDQ196626 DNJ196626:DNM196626 DXF196626:DXI196626 EHB196626:EHE196626 EQX196626:ERA196626 FAT196626:FAW196626 FKP196626:FKS196626 FUL196626:FUO196626 GEH196626:GEK196626 GOD196626:GOG196626 GXZ196626:GYC196626 HHV196626:HHY196626 HRR196626:HRU196626 IBN196626:IBQ196626 ILJ196626:ILM196626 IVF196626:IVI196626 JFB196626:JFE196626 JOX196626:JPA196626 JYT196626:JYW196626 KIP196626:KIS196626 KSL196626:KSO196626 LCH196626:LCK196626 LMD196626:LMG196626 LVZ196626:LWC196626 MFV196626:MFY196626 MPR196626:MPU196626 MZN196626:MZQ196626 NJJ196626:NJM196626 NTF196626:NTI196626 ODB196626:ODE196626 OMX196626:ONA196626 OWT196626:OWW196626 PGP196626:PGS196626 PQL196626:PQO196626 QAH196626:QAK196626 QKD196626:QKG196626 QTZ196626:QUC196626 RDV196626:RDY196626 RNR196626:RNU196626 RXN196626:RXQ196626 SHJ196626:SHM196626 SRF196626:SRI196626 TBB196626:TBE196626 TKX196626:TLA196626 TUT196626:TUW196626 UEP196626:UES196626 UOL196626:UOO196626 UYH196626:UYK196626 VID196626:VIG196626 VRZ196626:VSC196626 WBV196626:WBY196626 WLR196626:WLU196626 WVN196626:WVQ196626 F262162:I262162 JB262162:JE262162 SX262162:TA262162 ACT262162:ACW262162 AMP262162:AMS262162 AWL262162:AWO262162 BGH262162:BGK262162 BQD262162:BQG262162 BZZ262162:CAC262162 CJV262162:CJY262162 CTR262162:CTU262162 DDN262162:DDQ262162 DNJ262162:DNM262162 DXF262162:DXI262162 EHB262162:EHE262162 EQX262162:ERA262162 FAT262162:FAW262162 FKP262162:FKS262162 FUL262162:FUO262162 GEH262162:GEK262162 GOD262162:GOG262162 GXZ262162:GYC262162 HHV262162:HHY262162 HRR262162:HRU262162 IBN262162:IBQ262162 ILJ262162:ILM262162 IVF262162:IVI262162 JFB262162:JFE262162 JOX262162:JPA262162 JYT262162:JYW262162 KIP262162:KIS262162 KSL262162:KSO262162 LCH262162:LCK262162 LMD262162:LMG262162 LVZ262162:LWC262162 MFV262162:MFY262162 MPR262162:MPU262162 MZN262162:MZQ262162 NJJ262162:NJM262162 NTF262162:NTI262162 ODB262162:ODE262162 OMX262162:ONA262162 OWT262162:OWW262162 PGP262162:PGS262162 PQL262162:PQO262162 QAH262162:QAK262162 QKD262162:QKG262162 QTZ262162:QUC262162 RDV262162:RDY262162 RNR262162:RNU262162 RXN262162:RXQ262162 SHJ262162:SHM262162 SRF262162:SRI262162 TBB262162:TBE262162 TKX262162:TLA262162 TUT262162:TUW262162 UEP262162:UES262162 UOL262162:UOO262162 UYH262162:UYK262162 VID262162:VIG262162 VRZ262162:VSC262162 WBV262162:WBY262162 WLR262162:WLU262162 WVN262162:WVQ262162 F327698:I327698 JB327698:JE327698 SX327698:TA327698 ACT327698:ACW327698 AMP327698:AMS327698 AWL327698:AWO327698 BGH327698:BGK327698 BQD327698:BQG327698 BZZ327698:CAC327698 CJV327698:CJY327698 CTR327698:CTU327698 DDN327698:DDQ327698 DNJ327698:DNM327698 DXF327698:DXI327698 EHB327698:EHE327698 EQX327698:ERA327698 FAT327698:FAW327698 FKP327698:FKS327698 FUL327698:FUO327698 GEH327698:GEK327698 GOD327698:GOG327698 GXZ327698:GYC327698 HHV327698:HHY327698 HRR327698:HRU327698 IBN327698:IBQ327698 ILJ327698:ILM327698 IVF327698:IVI327698 JFB327698:JFE327698 JOX327698:JPA327698 JYT327698:JYW327698 KIP327698:KIS327698 KSL327698:KSO327698 LCH327698:LCK327698 LMD327698:LMG327698 LVZ327698:LWC327698 MFV327698:MFY327698 MPR327698:MPU327698 MZN327698:MZQ327698 NJJ327698:NJM327698 NTF327698:NTI327698 ODB327698:ODE327698 OMX327698:ONA327698 OWT327698:OWW327698 PGP327698:PGS327698 PQL327698:PQO327698 QAH327698:QAK327698 QKD327698:QKG327698 QTZ327698:QUC327698 RDV327698:RDY327698 RNR327698:RNU327698 RXN327698:RXQ327698 SHJ327698:SHM327698 SRF327698:SRI327698 TBB327698:TBE327698 TKX327698:TLA327698 TUT327698:TUW327698 UEP327698:UES327698 UOL327698:UOO327698 UYH327698:UYK327698 VID327698:VIG327698 VRZ327698:VSC327698 WBV327698:WBY327698 WLR327698:WLU327698 WVN327698:WVQ327698 F393234:I393234 JB393234:JE393234 SX393234:TA393234 ACT393234:ACW393234 AMP393234:AMS393234 AWL393234:AWO393234 BGH393234:BGK393234 BQD393234:BQG393234 BZZ393234:CAC393234 CJV393234:CJY393234 CTR393234:CTU393234 DDN393234:DDQ393234 DNJ393234:DNM393234 DXF393234:DXI393234 EHB393234:EHE393234 EQX393234:ERA393234 FAT393234:FAW393234 FKP393234:FKS393234 FUL393234:FUO393234 GEH393234:GEK393234 GOD393234:GOG393234 GXZ393234:GYC393234 HHV393234:HHY393234 HRR393234:HRU393234 IBN393234:IBQ393234 ILJ393234:ILM393234 IVF393234:IVI393234 JFB393234:JFE393234 JOX393234:JPA393234 JYT393234:JYW393234 KIP393234:KIS393234 KSL393234:KSO393234 LCH393234:LCK393234 LMD393234:LMG393234 LVZ393234:LWC393234 MFV393234:MFY393234 MPR393234:MPU393234 MZN393234:MZQ393234 NJJ393234:NJM393234 NTF393234:NTI393234 ODB393234:ODE393234 OMX393234:ONA393234 OWT393234:OWW393234 PGP393234:PGS393234 PQL393234:PQO393234 QAH393234:QAK393234 QKD393234:QKG393234 QTZ393234:QUC393234 RDV393234:RDY393234 RNR393234:RNU393234 RXN393234:RXQ393234 SHJ393234:SHM393234 SRF393234:SRI393234 TBB393234:TBE393234 TKX393234:TLA393234 TUT393234:TUW393234 UEP393234:UES393234 UOL393234:UOO393234 UYH393234:UYK393234 VID393234:VIG393234 VRZ393234:VSC393234 WBV393234:WBY393234 WLR393234:WLU393234 WVN393234:WVQ393234 F458770:I458770 JB458770:JE458770 SX458770:TA458770 ACT458770:ACW458770 AMP458770:AMS458770 AWL458770:AWO458770 BGH458770:BGK458770 BQD458770:BQG458770 BZZ458770:CAC458770 CJV458770:CJY458770 CTR458770:CTU458770 DDN458770:DDQ458770 DNJ458770:DNM458770 DXF458770:DXI458770 EHB458770:EHE458770 EQX458770:ERA458770 FAT458770:FAW458770 FKP458770:FKS458770 FUL458770:FUO458770 GEH458770:GEK458770 GOD458770:GOG458770 GXZ458770:GYC458770 HHV458770:HHY458770 HRR458770:HRU458770 IBN458770:IBQ458770 ILJ458770:ILM458770 IVF458770:IVI458770 JFB458770:JFE458770 JOX458770:JPA458770 JYT458770:JYW458770 KIP458770:KIS458770 KSL458770:KSO458770 LCH458770:LCK458770 LMD458770:LMG458770 LVZ458770:LWC458770 MFV458770:MFY458770 MPR458770:MPU458770 MZN458770:MZQ458770 NJJ458770:NJM458770 NTF458770:NTI458770 ODB458770:ODE458770 OMX458770:ONA458770 OWT458770:OWW458770 PGP458770:PGS458770 PQL458770:PQO458770 QAH458770:QAK458770 QKD458770:QKG458770 QTZ458770:QUC458770 RDV458770:RDY458770 RNR458770:RNU458770 RXN458770:RXQ458770 SHJ458770:SHM458770 SRF458770:SRI458770 TBB458770:TBE458770 TKX458770:TLA458770 TUT458770:TUW458770 UEP458770:UES458770 UOL458770:UOO458770 UYH458770:UYK458770 VID458770:VIG458770 VRZ458770:VSC458770 WBV458770:WBY458770 WLR458770:WLU458770 WVN458770:WVQ458770 F524306:I524306 JB524306:JE524306 SX524306:TA524306 ACT524306:ACW524306 AMP524306:AMS524306 AWL524306:AWO524306 BGH524306:BGK524306 BQD524306:BQG524306 BZZ524306:CAC524306 CJV524306:CJY524306 CTR524306:CTU524306 DDN524306:DDQ524306 DNJ524306:DNM524306 DXF524306:DXI524306 EHB524306:EHE524306 EQX524306:ERA524306 FAT524306:FAW524306 FKP524306:FKS524306 FUL524306:FUO524306 GEH524306:GEK524306 GOD524306:GOG524306 GXZ524306:GYC524306 HHV524306:HHY524306 HRR524306:HRU524306 IBN524306:IBQ524306 ILJ524306:ILM524306 IVF524306:IVI524306 JFB524306:JFE524306 JOX524306:JPA524306 JYT524306:JYW524306 KIP524306:KIS524306 KSL524306:KSO524306 LCH524306:LCK524306 LMD524306:LMG524306 LVZ524306:LWC524306 MFV524306:MFY524306 MPR524306:MPU524306 MZN524306:MZQ524306 NJJ524306:NJM524306 NTF524306:NTI524306 ODB524306:ODE524306 OMX524306:ONA524306 OWT524306:OWW524306 PGP524306:PGS524306 PQL524306:PQO524306 QAH524306:QAK524306 QKD524306:QKG524306 QTZ524306:QUC524306 RDV524306:RDY524306 RNR524306:RNU524306 RXN524306:RXQ524306 SHJ524306:SHM524306 SRF524306:SRI524306 TBB524306:TBE524306 TKX524306:TLA524306 TUT524306:TUW524306 UEP524306:UES524306 UOL524306:UOO524306 UYH524306:UYK524306 VID524306:VIG524306 VRZ524306:VSC524306 WBV524306:WBY524306 WLR524306:WLU524306 WVN524306:WVQ524306 F589842:I589842 JB589842:JE589842 SX589842:TA589842 ACT589842:ACW589842 AMP589842:AMS589842 AWL589842:AWO589842 BGH589842:BGK589842 BQD589842:BQG589842 BZZ589842:CAC589842 CJV589842:CJY589842 CTR589842:CTU589842 DDN589842:DDQ589842 DNJ589842:DNM589842 DXF589842:DXI589842 EHB589842:EHE589842 EQX589842:ERA589842 FAT589842:FAW589842 FKP589842:FKS589842 FUL589842:FUO589842 GEH589842:GEK589842 GOD589842:GOG589842 GXZ589842:GYC589842 HHV589842:HHY589842 HRR589842:HRU589842 IBN589842:IBQ589842 ILJ589842:ILM589842 IVF589842:IVI589842 JFB589842:JFE589842 JOX589842:JPA589842 JYT589842:JYW589842 KIP589842:KIS589842 KSL589842:KSO589842 LCH589842:LCK589842 LMD589842:LMG589842 LVZ589842:LWC589842 MFV589842:MFY589842 MPR589842:MPU589842 MZN589842:MZQ589842 NJJ589842:NJM589842 NTF589842:NTI589842 ODB589842:ODE589842 OMX589842:ONA589842 OWT589842:OWW589842 PGP589842:PGS589842 PQL589842:PQO589842 QAH589842:QAK589842 QKD589842:QKG589842 QTZ589842:QUC589842 RDV589842:RDY589842 RNR589842:RNU589842 RXN589842:RXQ589842 SHJ589842:SHM589842 SRF589842:SRI589842 TBB589842:TBE589842 TKX589842:TLA589842 TUT589842:TUW589842 UEP589842:UES589842 UOL589842:UOO589842 UYH589842:UYK589842 VID589842:VIG589842 VRZ589842:VSC589842 WBV589842:WBY589842 WLR589842:WLU589842 WVN589842:WVQ589842 F655378:I655378 JB655378:JE655378 SX655378:TA655378 ACT655378:ACW655378 AMP655378:AMS655378 AWL655378:AWO655378 BGH655378:BGK655378 BQD655378:BQG655378 BZZ655378:CAC655378 CJV655378:CJY655378 CTR655378:CTU655378 DDN655378:DDQ655378 DNJ655378:DNM655378 DXF655378:DXI655378 EHB655378:EHE655378 EQX655378:ERA655378 FAT655378:FAW655378 FKP655378:FKS655378 FUL655378:FUO655378 GEH655378:GEK655378 GOD655378:GOG655378 GXZ655378:GYC655378 HHV655378:HHY655378 HRR655378:HRU655378 IBN655378:IBQ655378 ILJ655378:ILM655378 IVF655378:IVI655378 JFB655378:JFE655378 JOX655378:JPA655378 JYT655378:JYW655378 KIP655378:KIS655378 KSL655378:KSO655378 LCH655378:LCK655378 LMD655378:LMG655378 LVZ655378:LWC655378 MFV655378:MFY655378 MPR655378:MPU655378 MZN655378:MZQ655378 NJJ655378:NJM655378 NTF655378:NTI655378 ODB655378:ODE655378 OMX655378:ONA655378 OWT655378:OWW655378 PGP655378:PGS655378 PQL655378:PQO655378 QAH655378:QAK655378 QKD655378:QKG655378 QTZ655378:QUC655378 RDV655378:RDY655378 RNR655378:RNU655378 RXN655378:RXQ655378 SHJ655378:SHM655378 SRF655378:SRI655378 TBB655378:TBE655378 TKX655378:TLA655378 TUT655378:TUW655378 UEP655378:UES655378 UOL655378:UOO655378 UYH655378:UYK655378 VID655378:VIG655378 VRZ655378:VSC655378 WBV655378:WBY655378 WLR655378:WLU655378 WVN655378:WVQ655378 F720914:I720914 JB720914:JE720914 SX720914:TA720914 ACT720914:ACW720914 AMP720914:AMS720914 AWL720914:AWO720914 BGH720914:BGK720914 BQD720914:BQG720914 BZZ720914:CAC720914 CJV720914:CJY720914 CTR720914:CTU720914 DDN720914:DDQ720914 DNJ720914:DNM720914 DXF720914:DXI720914 EHB720914:EHE720914 EQX720914:ERA720914 FAT720914:FAW720914 FKP720914:FKS720914 FUL720914:FUO720914 GEH720914:GEK720914 GOD720914:GOG720914 GXZ720914:GYC720914 HHV720914:HHY720914 HRR720914:HRU720914 IBN720914:IBQ720914 ILJ720914:ILM720914 IVF720914:IVI720914 JFB720914:JFE720914 JOX720914:JPA720914 JYT720914:JYW720914 KIP720914:KIS720914 KSL720914:KSO720914 LCH720914:LCK720914 LMD720914:LMG720914 LVZ720914:LWC720914 MFV720914:MFY720914 MPR720914:MPU720914 MZN720914:MZQ720914 NJJ720914:NJM720914 NTF720914:NTI720914 ODB720914:ODE720914 OMX720914:ONA720914 OWT720914:OWW720914 PGP720914:PGS720914 PQL720914:PQO720914 QAH720914:QAK720914 QKD720914:QKG720914 QTZ720914:QUC720914 RDV720914:RDY720914 RNR720914:RNU720914 RXN720914:RXQ720914 SHJ720914:SHM720914 SRF720914:SRI720914 TBB720914:TBE720914 TKX720914:TLA720914 TUT720914:TUW720914 UEP720914:UES720914 UOL720914:UOO720914 UYH720914:UYK720914 VID720914:VIG720914 VRZ720914:VSC720914 WBV720914:WBY720914 WLR720914:WLU720914 WVN720914:WVQ720914 F786450:I786450 JB786450:JE786450 SX786450:TA786450 ACT786450:ACW786450 AMP786450:AMS786450 AWL786450:AWO786450 BGH786450:BGK786450 BQD786450:BQG786450 BZZ786450:CAC786450 CJV786450:CJY786450 CTR786450:CTU786450 DDN786450:DDQ786450 DNJ786450:DNM786450 DXF786450:DXI786450 EHB786450:EHE786450 EQX786450:ERA786450 FAT786450:FAW786450 FKP786450:FKS786450 FUL786450:FUO786450 GEH786450:GEK786450 GOD786450:GOG786450 GXZ786450:GYC786450 HHV786450:HHY786450 HRR786450:HRU786450 IBN786450:IBQ786450 ILJ786450:ILM786450 IVF786450:IVI786450 JFB786450:JFE786450 JOX786450:JPA786450 JYT786450:JYW786450 KIP786450:KIS786450 KSL786450:KSO786450 LCH786450:LCK786450 LMD786450:LMG786450 LVZ786450:LWC786450 MFV786450:MFY786450 MPR786450:MPU786450 MZN786450:MZQ786450 NJJ786450:NJM786450 NTF786450:NTI786450 ODB786450:ODE786450 OMX786450:ONA786450 OWT786450:OWW786450 PGP786450:PGS786450 PQL786450:PQO786450 QAH786450:QAK786450 QKD786450:QKG786450 QTZ786450:QUC786450 RDV786450:RDY786450 RNR786450:RNU786450 RXN786450:RXQ786450 SHJ786450:SHM786450 SRF786450:SRI786450 TBB786450:TBE786450 TKX786450:TLA786450 TUT786450:TUW786450 UEP786450:UES786450 UOL786450:UOO786450 UYH786450:UYK786450 VID786450:VIG786450 VRZ786450:VSC786450 WBV786450:WBY786450 WLR786450:WLU786450 WVN786450:WVQ786450 F851986:I851986 JB851986:JE851986 SX851986:TA851986 ACT851986:ACW851986 AMP851986:AMS851986 AWL851986:AWO851986 BGH851986:BGK851986 BQD851986:BQG851986 BZZ851986:CAC851986 CJV851986:CJY851986 CTR851986:CTU851986 DDN851986:DDQ851986 DNJ851986:DNM851986 DXF851986:DXI851986 EHB851986:EHE851986 EQX851986:ERA851986 FAT851986:FAW851986 FKP851986:FKS851986 FUL851986:FUO851986 GEH851986:GEK851986 GOD851986:GOG851986 GXZ851986:GYC851986 HHV851986:HHY851986 HRR851986:HRU851986 IBN851986:IBQ851986 ILJ851986:ILM851986 IVF851986:IVI851986 JFB851986:JFE851986 JOX851986:JPA851986 JYT851986:JYW851986 KIP851986:KIS851986 KSL851986:KSO851986 LCH851986:LCK851986 LMD851986:LMG851986 LVZ851986:LWC851986 MFV851986:MFY851986 MPR851986:MPU851986 MZN851986:MZQ851986 NJJ851986:NJM851986 NTF851986:NTI851986 ODB851986:ODE851986 OMX851986:ONA851986 OWT851986:OWW851986 PGP851986:PGS851986 PQL851986:PQO851986 QAH851986:QAK851986 QKD851986:QKG851986 QTZ851986:QUC851986 RDV851986:RDY851986 RNR851986:RNU851986 RXN851986:RXQ851986 SHJ851986:SHM851986 SRF851986:SRI851986 TBB851986:TBE851986 TKX851986:TLA851986 TUT851986:TUW851986 UEP851986:UES851986 UOL851986:UOO851986 UYH851986:UYK851986 VID851986:VIG851986 VRZ851986:VSC851986 WBV851986:WBY851986 WLR851986:WLU851986 WVN851986:WVQ851986 F917522:I917522 JB917522:JE917522 SX917522:TA917522 ACT917522:ACW917522 AMP917522:AMS917522 AWL917522:AWO917522 BGH917522:BGK917522 BQD917522:BQG917522 BZZ917522:CAC917522 CJV917522:CJY917522 CTR917522:CTU917522 DDN917522:DDQ917522 DNJ917522:DNM917522 DXF917522:DXI917522 EHB917522:EHE917522 EQX917522:ERA917522 FAT917522:FAW917522 FKP917522:FKS917522 FUL917522:FUO917522 GEH917522:GEK917522 GOD917522:GOG917522 GXZ917522:GYC917522 HHV917522:HHY917522 HRR917522:HRU917522 IBN917522:IBQ917522 ILJ917522:ILM917522 IVF917522:IVI917522 JFB917522:JFE917522 JOX917522:JPA917522 JYT917522:JYW917522 KIP917522:KIS917522 KSL917522:KSO917522 LCH917522:LCK917522 LMD917522:LMG917522 LVZ917522:LWC917522 MFV917522:MFY917522 MPR917522:MPU917522 MZN917522:MZQ917522 NJJ917522:NJM917522 NTF917522:NTI917522 ODB917522:ODE917522 OMX917522:ONA917522 OWT917522:OWW917522 PGP917522:PGS917522 PQL917522:PQO917522 QAH917522:QAK917522 QKD917522:QKG917522 QTZ917522:QUC917522 RDV917522:RDY917522 RNR917522:RNU917522 RXN917522:RXQ917522 SHJ917522:SHM917522 SRF917522:SRI917522 TBB917522:TBE917522 TKX917522:TLA917522 TUT917522:TUW917522 UEP917522:UES917522 UOL917522:UOO917522 UYH917522:UYK917522 VID917522:VIG917522 VRZ917522:VSC917522 WBV917522:WBY917522 WLR917522:WLU917522 WVN917522:WVQ917522 F983058:I983058 JB983058:JE983058 SX983058:TA983058 ACT983058:ACW983058 AMP983058:AMS983058 AWL983058:AWO983058 BGH983058:BGK983058 BQD983058:BQG983058 BZZ983058:CAC983058 CJV983058:CJY983058 CTR983058:CTU983058 DDN983058:DDQ983058 DNJ983058:DNM983058 DXF983058:DXI983058 EHB983058:EHE983058 EQX983058:ERA983058 FAT983058:FAW983058 FKP983058:FKS983058 FUL983058:FUO983058 GEH983058:GEK983058 GOD983058:GOG983058 GXZ983058:GYC983058 HHV983058:HHY983058 HRR983058:HRU983058 IBN983058:IBQ983058 ILJ983058:ILM983058 IVF983058:IVI983058 JFB983058:JFE983058 JOX983058:JPA983058 JYT983058:JYW983058 KIP983058:KIS983058 KSL983058:KSO983058 LCH983058:LCK983058 LMD983058:LMG983058 LVZ983058:LWC983058 MFV983058:MFY983058 MPR983058:MPU983058 MZN983058:MZQ983058 NJJ983058:NJM983058 NTF983058:NTI983058 ODB983058:ODE983058 OMX983058:ONA983058 OWT983058:OWW983058 PGP983058:PGS983058 PQL983058:PQO983058 QAH983058:QAK983058 QKD983058:QKG983058 QTZ983058:QUC983058 RDV983058:RDY983058 RNR983058:RNU983058 RXN983058:RXQ983058 SHJ983058:SHM983058 SRF983058:SRI983058 TBB983058:TBE983058 TKX983058:TLA983058 TUT983058:TUW983058 UEP983058:UES983058 UOL983058:UOO983058 UYH983058:UYK983058 VID983058:VIG983058 VRZ983058:VSC983058 WBV983058:WBY983058 WLR983058:WLU983058 WVN983058:WVQ983058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xr:uid="{9AC8ADA6-E375-4EBF-9571-FF9F11E3D82C}">
      <formula1>"Axial-flow,Cross-flow,Centrifugal"</formula1>
    </dataValidation>
    <dataValidation type="list" allowBlank="1" showInputMessage="1" showErrorMessage="1" sqref="F74:I74 JB74:JE74 SX74:TA74 ACT74:ACW74 AMP74:AMS74 AWL74:AWO74 BGH74:BGK74 BQD74:BQG74 BZZ74:CAC74 CJV74:CJY74 CTR74:CTU74 DDN74:DDQ74 DNJ74:DNM74 DXF74:DXI74 EHB74:EHE74 EQX74:ERA74 FAT74:FAW74 FKP74:FKS74 FUL74:FUO74 GEH74:GEK74 GOD74:GOG74 GXZ74:GYC74 HHV74:HHY74 HRR74:HRU74 IBN74:IBQ74 ILJ74:ILM74 IVF74:IVI74 JFB74:JFE74 JOX74:JPA74 JYT74:JYW74 KIP74:KIS74 KSL74:KSO74 LCH74:LCK74 LMD74:LMG74 LVZ74:LWC74 MFV74:MFY74 MPR74:MPU74 MZN74:MZQ74 NJJ74:NJM74 NTF74:NTI74 ODB74:ODE74 OMX74:ONA74 OWT74:OWW74 PGP74:PGS74 PQL74:PQO74 QAH74:QAK74 QKD74:QKG74 QTZ74:QUC74 RDV74:RDY74 RNR74:RNU74 RXN74:RXQ74 SHJ74:SHM74 SRF74:SRI74 TBB74:TBE74 TKX74:TLA74 TUT74:TUW74 UEP74:UES74 UOL74:UOO74 UYH74:UYK74 VID74:VIG74 VRZ74:VSC74 WBV74:WBY74 WLR74:WLU74 WVN74:WVQ74 F65593:I65593 JB65593:JE65593 SX65593:TA65593 ACT65593:ACW65593 AMP65593:AMS65593 AWL65593:AWO65593 BGH65593:BGK65593 BQD65593:BQG65593 BZZ65593:CAC65593 CJV65593:CJY65593 CTR65593:CTU65593 DDN65593:DDQ65593 DNJ65593:DNM65593 DXF65593:DXI65593 EHB65593:EHE65593 EQX65593:ERA65593 FAT65593:FAW65593 FKP65593:FKS65593 FUL65593:FUO65593 GEH65593:GEK65593 GOD65593:GOG65593 GXZ65593:GYC65593 HHV65593:HHY65593 HRR65593:HRU65593 IBN65593:IBQ65593 ILJ65593:ILM65593 IVF65593:IVI65593 JFB65593:JFE65593 JOX65593:JPA65593 JYT65593:JYW65593 KIP65593:KIS65593 KSL65593:KSO65593 LCH65593:LCK65593 LMD65593:LMG65593 LVZ65593:LWC65593 MFV65593:MFY65593 MPR65593:MPU65593 MZN65593:MZQ65593 NJJ65593:NJM65593 NTF65593:NTI65593 ODB65593:ODE65593 OMX65593:ONA65593 OWT65593:OWW65593 PGP65593:PGS65593 PQL65593:PQO65593 QAH65593:QAK65593 QKD65593:QKG65593 QTZ65593:QUC65593 RDV65593:RDY65593 RNR65593:RNU65593 RXN65593:RXQ65593 SHJ65593:SHM65593 SRF65593:SRI65593 TBB65593:TBE65593 TKX65593:TLA65593 TUT65593:TUW65593 UEP65593:UES65593 UOL65593:UOO65593 UYH65593:UYK65593 VID65593:VIG65593 VRZ65593:VSC65593 WBV65593:WBY65593 WLR65593:WLU65593 WVN65593:WVQ65593 F131129:I131129 JB131129:JE131129 SX131129:TA131129 ACT131129:ACW131129 AMP131129:AMS131129 AWL131129:AWO131129 BGH131129:BGK131129 BQD131129:BQG131129 BZZ131129:CAC131129 CJV131129:CJY131129 CTR131129:CTU131129 DDN131129:DDQ131129 DNJ131129:DNM131129 DXF131129:DXI131129 EHB131129:EHE131129 EQX131129:ERA131129 FAT131129:FAW131129 FKP131129:FKS131129 FUL131129:FUO131129 GEH131129:GEK131129 GOD131129:GOG131129 GXZ131129:GYC131129 HHV131129:HHY131129 HRR131129:HRU131129 IBN131129:IBQ131129 ILJ131129:ILM131129 IVF131129:IVI131129 JFB131129:JFE131129 JOX131129:JPA131129 JYT131129:JYW131129 KIP131129:KIS131129 KSL131129:KSO131129 LCH131129:LCK131129 LMD131129:LMG131129 LVZ131129:LWC131129 MFV131129:MFY131129 MPR131129:MPU131129 MZN131129:MZQ131129 NJJ131129:NJM131129 NTF131129:NTI131129 ODB131129:ODE131129 OMX131129:ONA131129 OWT131129:OWW131129 PGP131129:PGS131129 PQL131129:PQO131129 QAH131129:QAK131129 QKD131129:QKG131129 QTZ131129:QUC131129 RDV131129:RDY131129 RNR131129:RNU131129 RXN131129:RXQ131129 SHJ131129:SHM131129 SRF131129:SRI131129 TBB131129:TBE131129 TKX131129:TLA131129 TUT131129:TUW131129 UEP131129:UES131129 UOL131129:UOO131129 UYH131129:UYK131129 VID131129:VIG131129 VRZ131129:VSC131129 WBV131129:WBY131129 WLR131129:WLU131129 WVN131129:WVQ131129 F196665:I196665 JB196665:JE196665 SX196665:TA196665 ACT196665:ACW196665 AMP196665:AMS196665 AWL196665:AWO196665 BGH196665:BGK196665 BQD196665:BQG196665 BZZ196665:CAC196665 CJV196665:CJY196665 CTR196665:CTU196665 DDN196665:DDQ196665 DNJ196665:DNM196665 DXF196665:DXI196665 EHB196665:EHE196665 EQX196665:ERA196665 FAT196665:FAW196665 FKP196665:FKS196665 FUL196665:FUO196665 GEH196665:GEK196665 GOD196665:GOG196665 GXZ196665:GYC196665 HHV196665:HHY196665 HRR196665:HRU196665 IBN196665:IBQ196665 ILJ196665:ILM196665 IVF196665:IVI196665 JFB196665:JFE196665 JOX196665:JPA196665 JYT196665:JYW196665 KIP196665:KIS196665 KSL196665:KSO196665 LCH196665:LCK196665 LMD196665:LMG196665 LVZ196665:LWC196665 MFV196665:MFY196665 MPR196665:MPU196665 MZN196665:MZQ196665 NJJ196665:NJM196665 NTF196665:NTI196665 ODB196665:ODE196665 OMX196665:ONA196665 OWT196665:OWW196665 PGP196665:PGS196665 PQL196665:PQO196665 QAH196665:QAK196665 QKD196665:QKG196665 QTZ196665:QUC196665 RDV196665:RDY196665 RNR196665:RNU196665 RXN196665:RXQ196665 SHJ196665:SHM196665 SRF196665:SRI196665 TBB196665:TBE196665 TKX196665:TLA196665 TUT196665:TUW196665 UEP196665:UES196665 UOL196665:UOO196665 UYH196665:UYK196665 VID196665:VIG196665 VRZ196665:VSC196665 WBV196665:WBY196665 WLR196665:WLU196665 WVN196665:WVQ196665 F262201:I262201 JB262201:JE262201 SX262201:TA262201 ACT262201:ACW262201 AMP262201:AMS262201 AWL262201:AWO262201 BGH262201:BGK262201 BQD262201:BQG262201 BZZ262201:CAC262201 CJV262201:CJY262201 CTR262201:CTU262201 DDN262201:DDQ262201 DNJ262201:DNM262201 DXF262201:DXI262201 EHB262201:EHE262201 EQX262201:ERA262201 FAT262201:FAW262201 FKP262201:FKS262201 FUL262201:FUO262201 GEH262201:GEK262201 GOD262201:GOG262201 GXZ262201:GYC262201 HHV262201:HHY262201 HRR262201:HRU262201 IBN262201:IBQ262201 ILJ262201:ILM262201 IVF262201:IVI262201 JFB262201:JFE262201 JOX262201:JPA262201 JYT262201:JYW262201 KIP262201:KIS262201 KSL262201:KSO262201 LCH262201:LCK262201 LMD262201:LMG262201 LVZ262201:LWC262201 MFV262201:MFY262201 MPR262201:MPU262201 MZN262201:MZQ262201 NJJ262201:NJM262201 NTF262201:NTI262201 ODB262201:ODE262201 OMX262201:ONA262201 OWT262201:OWW262201 PGP262201:PGS262201 PQL262201:PQO262201 QAH262201:QAK262201 QKD262201:QKG262201 QTZ262201:QUC262201 RDV262201:RDY262201 RNR262201:RNU262201 RXN262201:RXQ262201 SHJ262201:SHM262201 SRF262201:SRI262201 TBB262201:TBE262201 TKX262201:TLA262201 TUT262201:TUW262201 UEP262201:UES262201 UOL262201:UOO262201 UYH262201:UYK262201 VID262201:VIG262201 VRZ262201:VSC262201 WBV262201:WBY262201 WLR262201:WLU262201 WVN262201:WVQ262201 F327737:I327737 JB327737:JE327737 SX327737:TA327737 ACT327737:ACW327737 AMP327737:AMS327737 AWL327737:AWO327737 BGH327737:BGK327737 BQD327737:BQG327737 BZZ327737:CAC327737 CJV327737:CJY327737 CTR327737:CTU327737 DDN327737:DDQ327737 DNJ327737:DNM327737 DXF327737:DXI327737 EHB327737:EHE327737 EQX327737:ERA327737 FAT327737:FAW327737 FKP327737:FKS327737 FUL327737:FUO327737 GEH327737:GEK327737 GOD327737:GOG327737 GXZ327737:GYC327737 HHV327737:HHY327737 HRR327737:HRU327737 IBN327737:IBQ327737 ILJ327737:ILM327737 IVF327737:IVI327737 JFB327737:JFE327737 JOX327737:JPA327737 JYT327737:JYW327737 KIP327737:KIS327737 KSL327737:KSO327737 LCH327737:LCK327737 LMD327737:LMG327737 LVZ327737:LWC327737 MFV327737:MFY327737 MPR327737:MPU327737 MZN327737:MZQ327737 NJJ327737:NJM327737 NTF327737:NTI327737 ODB327737:ODE327737 OMX327737:ONA327737 OWT327737:OWW327737 PGP327737:PGS327737 PQL327737:PQO327737 QAH327737:QAK327737 QKD327737:QKG327737 QTZ327737:QUC327737 RDV327737:RDY327737 RNR327737:RNU327737 RXN327737:RXQ327737 SHJ327737:SHM327737 SRF327737:SRI327737 TBB327737:TBE327737 TKX327737:TLA327737 TUT327737:TUW327737 UEP327737:UES327737 UOL327737:UOO327737 UYH327737:UYK327737 VID327737:VIG327737 VRZ327737:VSC327737 WBV327737:WBY327737 WLR327737:WLU327737 WVN327737:WVQ327737 F393273:I393273 JB393273:JE393273 SX393273:TA393273 ACT393273:ACW393273 AMP393273:AMS393273 AWL393273:AWO393273 BGH393273:BGK393273 BQD393273:BQG393273 BZZ393273:CAC393273 CJV393273:CJY393273 CTR393273:CTU393273 DDN393273:DDQ393273 DNJ393273:DNM393273 DXF393273:DXI393273 EHB393273:EHE393273 EQX393273:ERA393273 FAT393273:FAW393273 FKP393273:FKS393273 FUL393273:FUO393273 GEH393273:GEK393273 GOD393273:GOG393273 GXZ393273:GYC393273 HHV393273:HHY393273 HRR393273:HRU393273 IBN393273:IBQ393273 ILJ393273:ILM393273 IVF393273:IVI393273 JFB393273:JFE393273 JOX393273:JPA393273 JYT393273:JYW393273 KIP393273:KIS393273 KSL393273:KSO393273 LCH393273:LCK393273 LMD393273:LMG393273 LVZ393273:LWC393273 MFV393273:MFY393273 MPR393273:MPU393273 MZN393273:MZQ393273 NJJ393273:NJM393273 NTF393273:NTI393273 ODB393273:ODE393273 OMX393273:ONA393273 OWT393273:OWW393273 PGP393273:PGS393273 PQL393273:PQO393273 QAH393273:QAK393273 QKD393273:QKG393273 QTZ393273:QUC393273 RDV393273:RDY393273 RNR393273:RNU393273 RXN393273:RXQ393273 SHJ393273:SHM393273 SRF393273:SRI393273 TBB393273:TBE393273 TKX393273:TLA393273 TUT393273:TUW393273 UEP393273:UES393273 UOL393273:UOO393273 UYH393273:UYK393273 VID393273:VIG393273 VRZ393273:VSC393273 WBV393273:WBY393273 WLR393273:WLU393273 WVN393273:WVQ393273 F458809:I458809 JB458809:JE458809 SX458809:TA458809 ACT458809:ACW458809 AMP458809:AMS458809 AWL458809:AWO458809 BGH458809:BGK458809 BQD458809:BQG458809 BZZ458809:CAC458809 CJV458809:CJY458809 CTR458809:CTU458809 DDN458809:DDQ458809 DNJ458809:DNM458809 DXF458809:DXI458809 EHB458809:EHE458809 EQX458809:ERA458809 FAT458809:FAW458809 FKP458809:FKS458809 FUL458809:FUO458809 GEH458809:GEK458809 GOD458809:GOG458809 GXZ458809:GYC458809 HHV458809:HHY458809 HRR458809:HRU458809 IBN458809:IBQ458809 ILJ458809:ILM458809 IVF458809:IVI458809 JFB458809:JFE458809 JOX458809:JPA458809 JYT458809:JYW458809 KIP458809:KIS458809 KSL458809:KSO458809 LCH458809:LCK458809 LMD458809:LMG458809 LVZ458809:LWC458809 MFV458809:MFY458809 MPR458809:MPU458809 MZN458809:MZQ458809 NJJ458809:NJM458809 NTF458809:NTI458809 ODB458809:ODE458809 OMX458809:ONA458809 OWT458809:OWW458809 PGP458809:PGS458809 PQL458809:PQO458809 QAH458809:QAK458809 QKD458809:QKG458809 QTZ458809:QUC458809 RDV458809:RDY458809 RNR458809:RNU458809 RXN458809:RXQ458809 SHJ458809:SHM458809 SRF458809:SRI458809 TBB458809:TBE458809 TKX458809:TLA458809 TUT458809:TUW458809 UEP458809:UES458809 UOL458809:UOO458809 UYH458809:UYK458809 VID458809:VIG458809 VRZ458809:VSC458809 WBV458809:WBY458809 WLR458809:WLU458809 WVN458809:WVQ458809 F524345:I524345 JB524345:JE524345 SX524345:TA524345 ACT524345:ACW524345 AMP524345:AMS524345 AWL524345:AWO524345 BGH524345:BGK524345 BQD524345:BQG524345 BZZ524345:CAC524345 CJV524345:CJY524345 CTR524345:CTU524345 DDN524345:DDQ524345 DNJ524345:DNM524345 DXF524345:DXI524345 EHB524345:EHE524345 EQX524345:ERA524345 FAT524345:FAW524345 FKP524345:FKS524345 FUL524345:FUO524345 GEH524345:GEK524345 GOD524345:GOG524345 GXZ524345:GYC524345 HHV524345:HHY524345 HRR524345:HRU524345 IBN524345:IBQ524345 ILJ524345:ILM524345 IVF524345:IVI524345 JFB524345:JFE524345 JOX524345:JPA524345 JYT524345:JYW524345 KIP524345:KIS524345 KSL524345:KSO524345 LCH524345:LCK524345 LMD524345:LMG524345 LVZ524345:LWC524345 MFV524345:MFY524345 MPR524345:MPU524345 MZN524345:MZQ524345 NJJ524345:NJM524345 NTF524345:NTI524345 ODB524345:ODE524345 OMX524345:ONA524345 OWT524345:OWW524345 PGP524345:PGS524345 PQL524345:PQO524345 QAH524345:QAK524345 QKD524345:QKG524345 QTZ524345:QUC524345 RDV524345:RDY524345 RNR524345:RNU524345 RXN524345:RXQ524345 SHJ524345:SHM524345 SRF524345:SRI524345 TBB524345:TBE524345 TKX524345:TLA524345 TUT524345:TUW524345 UEP524345:UES524345 UOL524345:UOO524345 UYH524345:UYK524345 VID524345:VIG524345 VRZ524345:VSC524345 WBV524345:WBY524345 WLR524345:WLU524345 WVN524345:WVQ524345 F589881:I589881 JB589881:JE589881 SX589881:TA589881 ACT589881:ACW589881 AMP589881:AMS589881 AWL589881:AWO589881 BGH589881:BGK589881 BQD589881:BQG589881 BZZ589881:CAC589881 CJV589881:CJY589881 CTR589881:CTU589881 DDN589881:DDQ589881 DNJ589881:DNM589881 DXF589881:DXI589881 EHB589881:EHE589881 EQX589881:ERA589881 FAT589881:FAW589881 FKP589881:FKS589881 FUL589881:FUO589881 GEH589881:GEK589881 GOD589881:GOG589881 GXZ589881:GYC589881 HHV589881:HHY589881 HRR589881:HRU589881 IBN589881:IBQ589881 ILJ589881:ILM589881 IVF589881:IVI589881 JFB589881:JFE589881 JOX589881:JPA589881 JYT589881:JYW589881 KIP589881:KIS589881 KSL589881:KSO589881 LCH589881:LCK589881 LMD589881:LMG589881 LVZ589881:LWC589881 MFV589881:MFY589881 MPR589881:MPU589881 MZN589881:MZQ589881 NJJ589881:NJM589881 NTF589881:NTI589881 ODB589881:ODE589881 OMX589881:ONA589881 OWT589881:OWW589881 PGP589881:PGS589881 PQL589881:PQO589881 QAH589881:QAK589881 QKD589881:QKG589881 QTZ589881:QUC589881 RDV589881:RDY589881 RNR589881:RNU589881 RXN589881:RXQ589881 SHJ589881:SHM589881 SRF589881:SRI589881 TBB589881:TBE589881 TKX589881:TLA589881 TUT589881:TUW589881 UEP589881:UES589881 UOL589881:UOO589881 UYH589881:UYK589881 VID589881:VIG589881 VRZ589881:VSC589881 WBV589881:WBY589881 WLR589881:WLU589881 WVN589881:WVQ589881 F655417:I655417 JB655417:JE655417 SX655417:TA655417 ACT655417:ACW655417 AMP655417:AMS655417 AWL655417:AWO655417 BGH655417:BGK655417 BQD655417:BQG655417 BZZ655417:CAC655417 CJV655417:CJY655417 CTR655417:CTU655417 DDN655417:DDQ655417 DNJ655417:DNM655417 DXF655417:DXI655417 EHB655417:EHE655417 EQX655417:ERA655417 FAT655417:FAW655417 FKP655417:FKS655417 FUL655417:FUO655417 GEH655417:GEK655417 GOD655417:GOG655417 GXZ655417:GYC655417 HHV655417:HHY655417 HRR655417:HRU655417 IBN655417:IBQ655417 ILJ655417:ILM655417 IVF655417:IVI655417 JFB655417:JFE655417 JOX655417:JPA655417 JYT655417:JYW655417 KIP655417:KIS655417 KSL655417:KSO655417 LCH655417:LCK655417 LMD655417:LMG655417 LVZ655417:LWC655417 MFV655417:MFY655417 MPR655417:MPU655417 MZN655417:MZQ655417 NJJ655417:NJM655417 NTF655417:NTI655417 ODB655417:ODE655417 OMX655417:ONA655417 OWT655417:OWW655417 PGP655417:PGS655417 PQL655417:PQO655417 QAH655417:QAK655417 QKD655417:QKG655417 QTZ655417:QUC655417 RDV655417:RDY655417 RNR655417:RNU655417 RXN655417:RXQ655417 SHJ655417:SHM655417 SRF655417:SRI655417 TBB655417:TBE655417 TKX655417:TLA655417 TUT655417:TUW655417 UEP655417:UES655417 UOL655417:UOO655417 UYH655417:UYK655417 VID655417:VIG655417 VRZ655417:VSC655417 WBV655417:WBY655417 WLR655417:WLU655417 WVN655417:WVQ655417 F720953:I720953 JB720953:JE720953 SX720953:TA720953 ACT720953:ACW720953 AMP720953:AMS720953 AWL720953:AWO720953 BGH720953:BGK720953 BQD720953:BQG720953 BZZ720953:CAC720953 CJV720953:CJY720953 CTR720953:CTU720953 DDN720953:DDQ720953 DNJ720953:DNM720953 DXF720953:DXI720953 EHB720953:EHE720953 EQX720953:ERA720953 FAT720953:FAW720953 FKP720953:FKS720953 FUL720953:FUO720953 GEH720953:GEK720953 GOD720953:GOG720953 GXZ720953:GYC720953 HHV720953:HHY720953 HRR720953:HRU720953 IBN720953:IBQ720953 ILJ720953:ILM720953 IVF720953:IVI720953 JFB720953:JFE720953 JOX720953:JPA720953 JYT720953:JYW720953 KIP720953:KIS720953 KSL720953:KSO720953 LCH720953:LCK720953 LMD720953:LMG720953 LVZ720953:LWC720953 MFV720953:MFY720953 MPR720953:MPU720953 MZN720953:MZQ720953 NJJ720953:NJM720953 NTF720953:NTI720953 ODB720953:ODE720953 OMX720953:ONA720953 OWT720953:OWW720953 PGP720953:PGS720953 PQL720953:PQO720953 QAH720953:QAK720953 QKD720953:QKG720953 QTZ720953:QUC720953 RDV720953:RDY720953 RNR720953:RNU720953 RXN720953:RXQ720953 SHJ720953:SHM720953 SRF720953:SRI720953 TBB720953:TBE720953 TKX720953:TLA720953 TUT720953:TUW720953 UEP720953:UES720953 UOL720953:UOO720953 UYH720953:UYK720953 VID720953:VIG720953 VRZ720953:VSC720953 WBV720953:WBY720953 WLR720953:WLU720953 WVN720953:WVQ720953 F786489:I786489 JB786489:JE786489 SX786489:TA786489 ACT786489:ACW786489 AMP786489:AMS786489 AWL786489:AWO786489 BGH786489:BGK786489 BQD786489:BQG786489 BZZ786489:CAC786489 CJV786489:CJY786489 CTR786489:CTU786489 DDN786489:DDQ786489 DNJ786489:DNM786489 DXF786489:DXI786489 EHB786489:EHE786489 EQX786489:ERA786489 FAT786489:FAW786489 FKP786489:FKS786489 FUL786489:FUO786489 GEH786489:GEK786489 GOD786489:GOG786489 GXZ786489:GYC786489 HHV786489:HHY786489 HRR786489:HRU786489 IBN786489:IBQ786489 ILJ786489:ILM786489 IVF786489:IVI786489 JFB786489:JFE786489 JOX786489:JPA786489 JYT786489:JYW786489 KIP786489:KIS786489 KSL786489:KSO786489 LCH786489:LCK786489 LMD786489:LMG786489 LVZ786489:LWC786489 MFV786489:MFY786489 MPR786489:MPU786489 MZN786489:MZQ786489 NJJ786489:NJM786489 NTF786489:NTI786489 ODB786489:ODE786489 OMX786489:ONA786489 OWT786489:OWW786489 PGP786489:PGS786489 PQL786489:PQO786489 QAH786489:QAK786489 QKD786489:QKG786489 QTZ786489:QUC786489 RDV786489:RDY786489 RNR786489:RNU786489 RXN786489:RXQ786489 SHJ786489:SHM786489 SRF786489:SRI786489 TBB786489:TBE786489 TKX786489:TLA786489 TUT786489:TUW786489 UEP786489:UES786489 UOL786489:UOO786489 UYH786489:UYK786489 VID786489:VIG786489 VRZ786489:VSC786489 WBV786489:WBY786489 WLR786489:WLU786489 WVN786489:WVQ786489 F852025:I852025 JB852025:JE852025 SX852025:TA852025 ACT852025:ACW852025 AMP852025:AMS852025 AWL852025:AWO852025 BGH852025:BGK852025 BQD852025:BQG852025 BZZ852025:CAC852025 CJV852025:CJY852025 CTR852025:CTU852025 DDN852025:DDQ852025 DNJ852025:DNM852025 DXF852025:DXI852025 EHB852025:EHE852025 EQX852025:ERA852025 FAT852025:FAW852025 FKP852025:FKS852025 FUL852025:FUO852025 GEH852025:GEK852025 GOD852025:GOG852025 GXZ852025:GYC852025 HHV852025:HHY852025 HRR852025:HRU852025 IBN852025:IBQ852025 ILJ852025:ILM852025 IVF852025:IVI852025 JFB852025:JFE852025 JOX852025:JPA852025 JYT852025:JYW852025 KIP852025:KIS852025 KSL852025:KSO852025 LCH852025:LCK852025 LMD852025:LMG852025 LVZ852025:LWC852025 MFV852025:MFY852025 MPR852025:MPU852025 MZN852025:MZQ852025 NJJ852025:NJM852025 NTF852025:NTI852025 ODB852025:ODE852025 OMX852025:ONA852025 OWT852025:OWW852025 PGP852025:PGS852025 PQL852025:PQO852025 QAH852025:QAK852025 QKD852025:QKG852025 QTZ852025:QUC852025 RDV852025:RDY852025 RNR852025:RNU852025 RXN852025:RXQ852025 SHJ852025:SHM852025 SRF852025:SRI852025 TBB852025:TBE852025 TKX852025:TLA852025 TUT852025:TUW852025 UEP852025:UES852025 UOL852025:UOO852025 UYH852025:UYK852025 VID852025:VIG852025 VRZ852025:VSC852025 WBV852025:WBY852025 WLR852025:WLU852025 WVN852025:WVQ852025 F917561:I917561 JB917561:JE917561 SX917561:TA917561 ACT917561:ACW917561 AMP917561:AMS917561 AWL917561:AWO917561 BGH917561:BGK917561 BQD917561:BQG917561 BZZ917561:CAC917561 CJV917561:CJY917561 CTR917561:CTU917561 DDN917561:DDQ917561 DNJ917561:DNM917561 DXF917561:DXI917561 EHB917561:EHE917561 EQX917561:ERA917561 FAT917561:FAW917561 FKP917561:FKS917561 FUL917561:FUO917561 GEH917561:GEK917561 GOD917561:GOG917561 GXZ917561:GYC917561 HHV917561:HHY917561 HRR917561:HRU917561 IBN917561:IBQ917561 ILJ917561:ILM917561 IVF917561:IVI917561 JFB917561:JFE917561 JOX917561:JPA917561 JYT917561:JYW917561 KIP917561:KIS917561 KSL917561:KSO917561 LCH917561:LCK917561 LMD917561:LMG917561 LVZ917561:LWC917561 MFV917561:MFY917561 MPR917561:MPU917561 MZN917561:MZQ917561 NJJ917561:NJM917561 NTF917561:NTI917561 ODB917561:ODE917561 OMX917561:ONA917561 OWT917561:OWW917561 PGP917561:PGS917561 PQL917561:PQO917561 QAH917561:QAK917561 QKD917561:QKG917561 QTZ917561:QUC917561 RDV917561:RDY917561 RNR917561:RNU917561 RXN917561:RXQ917561 SHJ917561:SHM917561 SRF917561:SRI917561 TBB917561:TBE917561 TKX917561:TLA917561 TUT917561:TUW917561 UEP917561:UES917561 UOL917561:UOO917561 UYH917561:UYK917561 VID917561:VIG917561 VRZ917561:VSC917561 WBV917561:WBY917561 WLR917561:WLU917561 WVN917561:WVQ917561 F983097:I983097 JB983097:JE983097 SX983097:TA983097 ACT983097:ACW983097 AMP983097:AMS983097 AWL983097:AWO983097 BGH983097:BGK983097 BQD983097:BQG983097 BZZ983097:CAC983097 CJV983097:CJY983097 CTR983097:CTU983097 DDN983097:DDQ983097 DNJ983097:DNM983097 DXF983097:DXI983097 EHB983097:EHE983097 EQX983097:ERA983097 FAT983097:FAW983097 FKP983097:FKS983097 FUL983097:FUO983097 GEH983097:GEK983097 GOD983097:GOG983097 GXZ983097:GYC983097 HHV983097:HHY983097 HRR983097:HRU983097 IBN983097:IBQ983097 ILJ983097:ILM983097 IVF983097:IVI983097 JFB983097:JFE983097 JOX983097:JPA983097 JYT983097:JYW983097 KIP983097:KIS983097 KSL983097:KSO983097 LCH983097:LCK983097 LMD983097:LMG983097 LVZ983097:LWC983097 MFV983097:MFY983097 MPR983097:MPU983097 MZN983097:MZQ983097 NJJ983097:NJM983097 NTF983097:NTI983097 ODB983097:ODE983097 OMX983097:ONA983097 OWT983097:OWW983097 PGP983097:PGS983097 PQL983097:PQO983097 QAH983097:QAK983097 QKD983097:QKG983097 QTZ983097:QUC983097 RDV983097:RDY983097 RNR983097:RNU983097 RXN983097:RXQ983097 SHJ983097:SHM983097 SRF983097:SRI983097 TBB983097:TBE983097 TKX983097:TLA983097 TUT983097:TUW983097 UEP983097:UES983097 UOL983097:UOO983097 UYH983097:UYK983097 VID983097:VIG983097 VRZ983097:VSC983097 WBV983097:WBY983097 WLR983097:WLU983097 WVN983097:WVQ983097" xr:uid="{F939FEC4-3182-4A92-A100-F0A34A275B6D}">
      <formula1>"Rotary,Scroll,Reciprocating,Screw,Centrifugal"</formula1>
    </dataValidation>
    <dataValidation type="list" allowBlank="1" showInputMessage="1" showErrorMessage="1" sqref="F86:I86 JB86:JE86 SX86:TA86 ACT86:ACW86 AMP86:AMS86 AWL86:AWO86 BGH86:BGK86 BQD86:BQG86 BZZ86:CAC86 CJV86:CJY86 CTR86:CTU86 DDN86:DDQ86 DNJ86:DNM86 DXF86:DXI86 EHB86:EHE86 EQX86:ERA86 FAT86:FAW86 FKP86:FKS86 FUL86:FUO86 GEH86:GEK86 GOD86:GOG86 GXZ86:GYC86 HHV86:HHY86 HRR86:HRU86 IBN86:IBQ86 ILJ86:ILM86 IVF86:IVI86 JFB86:JFE86 JOX86:JPA86 JYT86:JYW86 KIP86:KIS86 KSL86:KSO86 LCH86:LCK86 LMD86:LMG86 LVZ86:LWC86 MFV86:MFY86 MPR86:MPU86 MZN86:MZQ86 NJJ86:NJM86 NTF86:NTI86 ODB86:ODE86 OMX86:ONA86 OWT86:OWW86 PGP86:PGS86 PQL86:PQO86 QAH86:QAK86 QKD86:QKG86 QTZ86:QUC86 RDV86:RDY86 RNR86:RNU86 RXN86:RXQ86 SHJ86:SHM86 SRF86:SRI86 TBB86:TBE86 TKX86:TLA86 TUT86:TUW86 UEP86:UES86 UOL86:UOO86 UYH86:UYK86 VID86:VIG86 VRZ86:VSC86 WBV86:WBY86 WLR86:WLU86 WVN86:WVQ86 F65606:I65606 JB65606:JE65606 SX65606:TA65606 ACT65606:ACW65606 AMP65606:AMS65606 AWL65606:AWO65606 BGH65606:BGK65606 BQD65606:BQG65606 BZZ65606:CAC65606 CJV65606:CJY65606 CTR65606:CTU65606 DDN65606:DDQ65606 DNJ65606:DNM65606 DXF65606:DXI65606 EHB65606:EHE65606 EQX65606:ERA65606 FAT65606:FAW65606 FKP65606:FKS65606 FUL65606:FUO65606 GEH65606:GEK65606 GOD65606:GOG65606 GXZ65606:GYC65606 HHV65606:HHY65606 HRR65606:HRU65606 IBN65606:IBQ65606 ILJ65606:ILM65606 IVF65606:IVI65606 JFB65606:JFE65606 JOX65606:JPA65606 JYT65606:JYW65606 KIP65606:KIS65606 KSL65606:KSO65606 LCH65606:LCK65606 LMD65606:LMG65606 LVZ65606:LWC65606 MFV65606:MFY65606 MPR65606:MPU65606 MZN65606:MZQ65606 NJJ65606:NJM65606 NTF65606:NTI65606 ODB65606:ODE65606 OMX65606:ONA65606 OWT65606:OWW65606 PGP65606:PGS65606 PQL65606:PQO65606 QAH65606:QAK65606 QKD65606:QKG65606 QTZ65606:QUC65606 RDV65606:RDY65606 RNR65606:RNU65606 RXN65606:RXQ65606 SHJ65606:SHM65606 SRF65606:SRI65606 TBB65606:TBE65606 TKX65606:TLA65606 TUT65606:TUW65606 UEP65606:UES65606 UOL65606:UOO65606 UYH65606:UYK65606 VID65606:VIG65606 VRZ65606:VSC65606 WBV65606:WBY65606 WLR65606:WLU65606 WVN65606:WVQ65606 F131142:I131142 JB131142:JE131142 SX131142:TA131142 ACT131142:ACW131142 AMP131142:AMS131142 AWL131142:AWO131142 BGH131142:BGK131142 BQD131142:BQG131142 BZZ131142:CAC131142 CJV131142:CJY131142 CTR131142:CTU131142 DDN131142:DDQ131142 DNJ131142:DNM131142 DXF131142:DXI131142 EHB131142:EHE131142 EQX131142:ERA131142 FAT131142:FAW131142 FKP131142:FKS131142 FUL131142:FUO131142 GEH131142:GEK131142 GOD131142:GOG131142 GXZ131142:GYC131142 HHV131142:HHY131142 HRR131142:HRU131142 IBN131142:IBQ131142 ILJ131142:ILM131142 IVF131142:IVI131142 JFB131142:JFE131142 JOX131142:JPA131142 JYT131142:JYW131142 KIP131142:KIS131142 KSL131142:KSO131142 LCH131142:LCK131142 LMD131142:LMG131142 LVZ131142:LWC131142 MFV131142:MFY131142 MPR131142:MPU131142 MZN131142:MZQ131142 NJJ131142:NJM131142 NTF131142:NTI131142 ODB131142:ODE131142 OMX131142:ONA131142 OWT131142:OWW131142 PGP131142:PGS131142 PQL131142:PQO131142 QAH131142:QAK131142 QKD131142:QKG131142 QTZ131142:QUC131142 RDV131142:RDY131142 RNR131142:RNU131142 RXN131142:RXQ131142 SHJ131142:SHM131142 SRF131142:SRI131142 TBB131142:TBE131142 TKX131142:TLA131142 TUT131142:TUW131142 UEP131142:UES131142 UOL131142:UOO131142 UYH131142:UYK131142 VID131142:VIG131142 VRZ131142:VSC131142 WBV131142:WBY131142 WLR131142:WLU131142 WVN131142:WVQ131142 F196678:I196678 JB196678:JE196678 SX196678:TA196678 ACT196678:ACW196678 AMP196678:AMS196678 AWL196678:AWO196678 BGH196678:BGK196678 BQD196678:BQG196678 BZZ196678:CAC196678 CJV196678:CJY196678 CTR196678:CTU196678 DDN196678:DDQ196678 DNJ196678:DNM196678 DXF196678:DXI196678 EHB196678:EHE196678 EQX196678:ERA196678 FAT196678:FAW196678 FKP196678:FKS196678 FUL196678:FUO196678 GEH196678:GEK196678 GOD196678:GOG196678 GXZ196678:GYC196678 HHV196678:HHY196678 HRR196678:HRU196678 IBN196678:IBQ196678 ILJ196678:ILM196678 IVF196678:IVI196678 JFB196678:JFE196678 JOX196678:JPA196678 JYT196678:JYW196678 KIP196678:KIS196678 KSL196678:KSO196678 LCH196678:LCK196678 LMD196678:LMG196678 LVZ196678:LWC196678 MFV196678:MFY196678 MPR196678:MPU196678 MZN196678:MZQ196678 NJJ196678:NJM196678 NTF196678:NTI196678 ODB196678:ODE196678 OMX196678:ONA196678 OWT196678:OWW196678 PGP196678:PGS196678 PQL196678:PQO196678 QAH196678:QAK196678 QKD196678:QKG196678 QTZ196678:QUC196678 RDV196678:RDY196678 RNR196678:RNU196678 RXN196678:RXQ196678 SHJ196678:SHM196678 SRF196678:SRI196678 TBB196678:TBE196678 TKX196678:TLA196678 TUT196678:TUW196678 UEP196678:UES196678 UOL196678:UOO196678 UYH196678:UYK196678 VID196678:VIG196678 VRZ196678:VSC196678 WBV196678:WBY196678 WLR196678:WLU196678 WVN196678:WVQ196678 F262214:I262214 JB262214:JE262214 SX262214:TA262214 ACT262214:ACW262214 AMP262214:AMS262214 AWL262214:AWO262214 BGH262214:BGK262214 BQD262214:BQG262214 BZZ262214:CAC262214 CJV262214:CJY262214 CTR262214:CTU262214 DDN262214:DDQ262214 DNJ262214:DNM262214 DXF262214:DXI262214 EHB262214:EHE262214 EQX262214:ERA262214 FAT262214:FAW262214 FKP262214:FKS262214 FUL262214:FUO262214 GEH262214:GEK262214 GOD262214:GOG262214 GXZ262214:GYC262214 HHV262214:HHY262214 HRR262214:HRU262214 IBN262214:IBQ262214 ILJ262214:ILM262214 IVF262214:IVI262214 JFB262214:JFE262214 JOX262214:JPA262214 JYT262214:JYW262214 KIP262214:KIS262214 KSL262214:KSO262214 LCH262214:LCK262214 LMD262214:LMG262214 LVZ262214:LWC262214 MFV262214:MFY262214 MPR262214:MPU262214 MZN262214:MZQ262214 NJJ262214:NJM262214 NTF262214:NTI262214 ODB262214:ODE262214 OMX262214:ONA262214 OWT262214:OWW262214 PGP262214:PGS262214 PQL262214:PQO262214 QAH262214:QAK262214 QKD262214:QKG262214 QTZ262214:QUC262214 RDV262214:RDY262214 RNR262214:RNU262214 RXN262214:RXQ262214 SHJ262214:SHM262214 SRF262214:SRI262214 TBB262214:TBE262214 TKX262214:TLA262214 TUT262214:TUW262214 UEP262214:UES262214 UOL262214:UOO262214 UYH262214:UYK262214 VID262214:VIG262214 VRZ262214:VSC262214 WBV262214:WBY262214 WLR262214:WLU262214 WVN262214:WVQ262214 F327750:I327750 JB327750:JE327750 SX327750:TA327750 ACT327750:ACW327750 AMP327750:AMS327750 AWL327750:AWO327750 BGH327750:BGK327750 BQD327750:BQG327750 BZZ327750:CAC327750 CJV327750:CJY327750 CTR327750:CTU327750 DDN327750:DDQ327750 DNJ327750:DNM327750 DXF327750:DXI327750 EHB327750:EHE327750 EQX327750:ERA327750 FAT327750:FAW327750 FKP327750:FKS327750 FUL327750:FUO327750 GEH327750:GEK327750 GOD327750:GOG327750 GXZ327750:GYC327750 HHV327750:HHY327750 HRR327750:HRU327750 IBN327750:IBQ327750 ILJ327750:ILM327750 IVF327750:IVI327750 JFB327750:JFE327750 JOX327750:JPA327750 JYT327750:JYW327750 KIP327750:KIS327750 KSL327750:KSO327750 LCH327750:LCK327750 LMD327750:LMG327750 LVZ327750:LWC327750 MFV327750:MFY327750 MPR327750:MPU327750 MZN327750:MZQ327750 NJJ327750:NJM327750 NTF327750:NTI327750 ODB327750:ODE327750 OMX327750:ONA327750 OWT327750:OWW327750 PGP327750:PGS327750 PQL327750:PQO327750 QAH327750:QAK327750 QKD327750:QKG327750 QTZ327750:QUC327750 RDV327750:RDY327750 RNR327750:RNU327750 RXN327750:RXQ327750 SHJ327750:SHM327750 SRF327750:SRI327750 TBB327750:TBE327750 TKX327750:TLA327750 TUT327750:TUW327750 UEP327750:UES327750 UOL327750:UOO327750 UYH327750:UYK327750 VID327750:VIG327750 VRZ327750:VSC327750 WBV327750:WBY327750 WLR327750:WLU327750 WVN327750:WVQ327750 F393286:I393286 JB393286:JE393286 SX393286:TA393286 ACT393286:ACW393286 AMP393286:AMS393286 AWL393286:AWO393286 BGH393286:BGK393286 BQD393286:BQG393286 BZZ393286:CAC393286 CJV393286:CJY393286 CTR393286:CTU393286 DDN393286:DDQ393286 DNJ393286:DNM393286 DXF393286:DXI393286 EHB393286:EHE393286 EQX393286:ERA393286 FAT393286:FAW393286 FKP393286:FKS393286 FUL393286:FUO393286 GEH393286:GEK393286 GOD393286:GOG393286 GXZ393286:GYC393286 HHV393286:HHY393286 HRR393286:HRU393286 IBN393286:IBQ393286 ILJ393286:ILM393286 IVF393286:IVI393286 JFB393286:JFE393286 JOX393286:JPA393286 JYT393286:JYW393286 KIP393286:KIS393286 KSL393286:KSO393286 LCH393286:LCK393286 LMD393286:LMG393286 LVZ393286:LWC393286 MFV393286:MFY393286 MPR393286:MPU393286 MZN393286:MZQ393286 NJJ393286:NJM393286 NTF393286:NTI393286 ODB393286:ODE393286 OMX393286:ONA393286 OWT393286:OWW393286 PGP393286:PGS393286 PQL393286:PQO393286 QAH393286:QAK393286 QKD393286:QKG393286 QTZ393286:QUC393286 RDV393286:RDY393286 RNR393286:RNU393286 RXN393286:RXQ393286 SHJ393286:SHM393286 SRF393286:SRI393286 TBB393286:TBE393286 TKX393286:TLA393286 TUT393286:TUW393286 UEP393286:UES393286 UOL393286:UOO393286 UYH393286:UYK393286 VID393286:VIG393286 VRZ393286:VSC393286 WBV393286:WBY393286 WLR393286:WLU393286 WVN393286:WVQ393286 F458822:I458822 JB458822:JE458822 SX458822:TA458822 ACT458822:ACW458822 AMP458822:AMS458822 AWL458822:AWO458822 BGH458822:BGK458822 BQD458822:BQG458822 BZZ458822:CAC458822 CJV458822:CJY458822 CTR458822:CTU458822 DDN458822:DDQ458822 DNJ458822:DNM458822 DXF458822:DXI458822 EHB458822:EHE458822 EQX458822:ERA458822 FAT458822:FAW458822 FKP458822:FKS458822 FUL458822:FUO458822 GEH458822:GEK458822 GOD458822:GOG458822 GXZ458822:GYC458822 HHV458822:HHY458822 HRR458822:HRU458822 IBN458822:IBQ458822 ILJ458822:ILM458822 IVF458822:IVI458822 JFB458822:JFE458822 JOX458822:JPA458822 JYT458822:JYW458822 KIP458822:KIS458822 KSL458822:KSO458822 LCH458822:LCK458822 LMD458822:LMG458822 LVZ458822:LWC458822 MFV458822:MFY458822 MPR458822:MPU458822 MZN458822:MZQ458822 NJJ458822:NJM458822 NTF458822:NTI458822 ODB458822:ODE458822 OMX458822:ONA458822 OWT458822:OWW458822 PGP458822:PGS458822 PQL458822:PQO458822 QAH458822:QAK458822 QKD458822:QKG458822 QTZ458822:QUC458822 RDV458822:RDY458822 RNR458822:RNU458822 RXN458822:RXQ458822 SHJ458822:SHM458822 SRF458822:SRI458822 TBB458822:TBE458822 TKX458822:TLA458822 TUT458822:TUW458822 UEP458822:UES458822 UOL458822:UOO458822 UYH458822:UYK458822 VID458822:VIG458822 VRZ458822:VSC458822 WBV458822:WBY458822 WLR458822:WLU458822 WVN458822:WVQ458822 F524358:I524358 JB524358:JE524358 SX524358:TA524358 ACT524358:ACW524358 AMP524358:AMS524358 AWL524358:AWO524358 BGH524358:BGK524358 BQD524358:BQG524358 BZZ524358:CAC524358 CJV524358:CJY524358 CTR524358:CTU524358 DDN524358:DDQ524358 DNJ524358:DNM524358 DXF524358:DXI524358 EHB524358:EHE524358 EQX524358:ERA524358 FAT524358:FAW524358 FKP524358:FKS524358 FUL524358:FUO524358 GEH524358:GEK524358 GOD524358:GOG524358 GXZ524358:GYC524358 HHV524358:HHY524358 HRR524358:HRU524358 IBN524358:IBQ524358 ILJ524358:ILM524358 IVF524358:IVI524358 JFB524358:JFE524358 JOX524358:JPA524358 JYT524358:JYW524358 KIP524358:KIS524358 KSL524358:KSO524358 LCH524358:LCK524358 LMD524358:LMG524358 LVZ524358:LWC524358 MFV524358:MFY524358 MPR524358:MPU524358 MZN524358:MZQ524358 NJJ524358:NJM524358 NTF524358:NTI524358 ODB524358:ODE524358 OMX524358:ONA524358 OWT524358:OWW524358 PGP524358:PGS524358 PQL524358:PQO524358 QAH524358:QAK524358 QKD524358:QKG524358 QTZ524358:QUC524358 RDV524358:RDY524358 RNR524358:RNU524358 RXN524358:RXQ524358 SHJ524358:SHM524358 SRF524358:SRI524358 TBB524358:TBE524358 TKX524358:TLA524358 TUT524358:TUW524358 UEP524358:UES524358 UOL524358:UOO524358 UYH524358:UYK524358 VID524358:VIG524358 VRZ524358:VSC524358 WBV524358:WBY524358 WLR524358:WLU524358 WVN524358:WVQ524358 F589894:I589894 JB589894:JE589894 SX589894:TA589894 ACT589894:ACW589894 AMP589894:AMS589894 AWL589894:AWO589894 BGH589894:BGK589894 BQD589894:BQG589894 BZZ589894:CAC589894 CJV589894:CJY589894 CTR589894:CTU589894 DDN589894:DDQ589894 DNJ589894:DNM589894 DXF589894:DXI589894 EHB589894:EHE589894 EQX589894:ERA589894 FAT589894:FAW589894 FKP589894:FKS589894 FUL589894:FUO589894 GEH589894:GEK589894 GOD589894:GOG589894 GXZ589894:GYC589894 HHV589894:HHY589894 HRR589894:HRU589894 IBN589894:IBQ589894 ILJ589894:ILM589894 IVF589894:IVI589894 JFB589894:JFE589894 JOX589894:JPA589894 JYT589894:JYW589894 KIP589894:KIS589894 KSL589894:KSO589894 LCH589894:LCK589894 LMD589894:LMG589894 LVZ589894:LWC589894 MFV589894:MFY589894 MPR589894:MPU589894 MZN589894:MZQ589894 NJJ589894:NJM589894 NTF589894:NTI589894 ODB589894:ODE589894 OMX589894:ONA589894 OWT589894:OWW589894 PGP589894:PGS589894 PQL589894:PQO589894 QAH589894:QAK589894 QKD589894:QKG589894 QTZ589894:QUC589894 RDV589894:RDY589894 RNR589894:RNU589894 RXN589894:RXQ589894 SHJ589894:SHM589894 SRF589894:SRI589894 TBB589894:TBE589894 TKX589894:TLA589894 TUT589894:TUW589894 UEP589894:UES589894 UOL589894:UOO589894 UYH589894:UYK589894 VID589894:VIG589894 VRZ589894:VSC589894 WBV589894:WBY589894 WLR589894:WLU589894 WVN589894:WVQ589894 F655430:I655430 JB655430:JE655430 SX655430:TA655430 ACT655430:ACW655430 AMP655430:AMS655430 AWL655430:AWO655430 BGH655430:BGK655430 BQD655430:BQG655430 BZZ655430:CAC655430 CJV655430:CJY655430 CTR655430:CTU655430 DDN655430:DDQ655430 DNJ655430:DNM655430 DXF655430:DXI655430 EHB655430:EHE655430 EQX655430:ERA655430 FAT655430:FAW655430 FKP655430:FKS655430 FUL655430:FUO655430 GEH655430:GEK655430 GOD655430:GOG655430 GXZ655430:GYC655430 HHV655430:HHY655430 HRR655430:HRU655430 IBN655430:IBQ655430 ILJ655430:ILM655430 IVF655430:IVI655430 JFB655430:JFE655430 JOX655430:JPA655430 JYT655430:JYW655430 KIP655430:KIS655430 KSL655430:KSO655430 LCH655430:LCK655430 LMD655430:LMG655430 LVZ655430:LWC655430 MFV655430:MFY655430 MPR655430:MPU655430 MZN655430:MZQ655430 NJJ655430:NJM655430 NTF655430:NTI655430 ODB655430:ODE655430 OMX655430:ONA655430 OWT655430:OWW655430 PGP655430:PGS655430 PQL655430:PQO655430 QAH655430:QAK655430 QKD655430:QKG655430 QTZ655430:QUC655430 RDV655430:RDY655430 RNR655430:RNU655430 RXN655430:RXQ655430 SHJ655430:SHM655430 SRF655430:SRI655430 TBB655430:TBE655430 TKX655430:TLA655430 TUT655430:TUW655430 UEP655430:UES655430 UOL655430:UOO655430 UYH655430:UYK655430 VID655430:VIG655430 VRZ655430:VSC655430 WBV655430:WBY655430 WLR655430:WLU655430 WVN655430:WVQ655430 F720966:I720966 JB720966:JE720966 SX720966:TA720966 ACT720966:ACW720966 AMP720966:AMS720966 AWL720966:AWO720966 BGH720966:BGK720966 BQD720966:BQG720966 BZZ720966:CAC720966 CJV720966:CJY720966 CTR720966:CTU720966 DDN720966:DDQ720966 DNJ720966:DNM720966 DXF720966:DXI720966 EHB720966:EHE720966 EQX720966:ERA720966 FAT720966:FAW720966 FKP720966:FKS720966 FUL720966:FUO720966 GEH720966:GEK720966 GOD720966:GOG720966 GXZ720966:GYC720966 HHV720966:HHY720966 HRR720966:HRU720966 IBN720966:IBQ720966 ILJ720966:ILM720966 IVF720966:IVI720966 JFB720966:JFE720966 JOX720966:JPA720966 JYT720966:JYW720966 KIP720966:KIS720966 KSL720966:KSO720966 LCH720966:LCK720966 LMD720966:LMG720966 LVZ720966:LWC720966 MFV720966:MFY720966 MPR720966:MPU720966 MZN720966:MZQ720966 NJJ720966:NJM720966 NTF720966:NTI720966 ODB720966:ODE720966 OMX720966:ONA720966 OWT720966:OWW720966 PGP720966:PGS720966 PQL720966:PQO720966 QAH720966:QAK720966 QKD720966:QKG720966 QTZ720966:QUC720966 RDV720966:RDY720966 RNR720966:RNU720966 RXN720966:RXQ720966 SHJ720966:SHM720966 SRF720966:SRI720966 TBB720966:TBE720966 TKX720966:TLA720966 TUT720966:TUW720966 UEP720966:UES720966 UOL720966:UOO720966 UYH720966:UYK720966 VID720966:VIG720966 VRZ720966:VSC720966 WBV720966:WBY720966 WLR720966:WLU720966 WVN720966:WVQ720966 F786502:I786502 JB786502:JE786502 SX786502:TA786502 ACT786502:ACW786502 AMP786502:AMS786502 AWL786502:AWO786502 BGH786502:BGK786502 BQD786502:BQG786502 BZZ786502:CAC786502 CJV786502:CJY786502 CTR786502:CTU786502 DDN786502:DDQ786502 DNJ786502:DNM786502 DXF786502:DXI786502 EHB786502:EHE786502 EQX786502:ERA786502 FAT786502:FAW786502 FKP786502:FKS786502 FUL786502:FUO786502 GEH786502:GEK786502 GOD786502:GOG786502 GXZ786502:GYC786502 HHV786502:HHY786502 HRR786502:HRU786502 IBN786502:IBQ786502 ILJ786502:ILM786502 IVF786502:IVI786502 JFB786502:JFE786502 JOX786502:JPA786502 JYT786502:JYW786502 KIP786502:KIS786502 KSL786502:KSO786502 LCH786502:LCK786502 LMD786502:LMG786502 LVZ786502:LWC786502 MFV786502:MFY786502 MPR786502:MPU786502 MZN786502:MZQ786502 NJJ786502:NJM786502 NTF786502:NTI786502 ODB786502:ODE786502 OMX786502:ONA786502 OWT786502:OWW786502 PGP786502:PGS786502 PQL786502:PQO786502 QAH786502:QAK786502 QKD786502:QKG786502 QTZ786502:QUC786502 RDV786502:RDY786502 RNR786502:RNU786502 RXN786502:RXQ786502 SHJ786502:SHM786502 SRF786502:SRI786502 TBB786502:TBE786502 TKX786502:TLA786502 TUT786502:TUW786502 UEP786502:UES786502 UOL786502:UOO786502 UYH786502:UYK786502 VID786502:VIG786502 VRZ786502:VSC786502 WBV786502:WBY786502 WLR786502:WLU786502 WVN786502:WVQ786502 F852038:I852038 JB852038:JE852038 SX852038:TA852038 ACT852038:ACW852038 AMP852038:AMS852038 AWL852038:AWO852038 BGH852038:BGK852038 BQD852038:BQG852038 BZZ852038:CAC852038 CJV852038:CJY852038 CTR852038:CTU852038 DDN852038:DDQ852038 DNJ852038:DNM852038 DXF852038:DXI852038 EHB852038:EHE852038 EQX852038:ERA852038 FAT852038:FAW852038 FKP852038:FKS852038 FUL852038:FUO852038 GEH852038:GEK852038 GOD852038:GOG852038 GXZ852038:GYC852038 HHV852038:HHY852038 HRR852038:HRU852038 IBN852038:IBQ852038 ILJ852038:ILM852038 IVF852038:IVI852038 JFB852038:JFE852038 JOX852038:JPA852038 JYT852038:JYW852038 KIP852038:KIS852038 KSL852038:KSO852038 LCH852038:LCK852038 LMD852038:LMG852038 LVZ852038:LWC852038 MFV852038:MFY852038 MPR852038:MPU852038 MZN852038:MZQ852038 NJJ852038:NJM852038 NTF852038:NTI852038 ODB852038:ODE852038 OMX852038:ONA852038 OWT852038:OWW852038 PGP852038:PGS852038 PQL852038:PQO852038 QAH852038:QAK852038 QKD852038:QKG852038 QTZ852038:QUC852038 RDV852038:RDY852038 RNR852038:RNU852038 RXN852038:RXQ852038 SHJ852038:SHM852038 SRF852038:SRI852038 TBB852038:TBE852038 TKX852038:TLA852038 TUT852038:TUW852038 UEP852038:UES852038 UOL852038:UOO852038 UYH852038:UYK852038 VID852038:VIG852038 VRZ852038:VSC852038 WBV852038:WBY852038 WLR852038:WLU852038 WVN852038:WVQ852038 F917574:I917574 JB917574:JE917574 SX917574:TA917574 ACT917574:ACW917574 AMP917574:AMS917574 AWL917574:AWO917574 BGH917574:BGK917574 BQD917574:BQG917574 BZZ917574:CAC917574 CJV917574:CJY917574 CTR917574:CTU917574 DDN917574:DDQ917574 DNJ917574:DNM917574 DXF917574:DXI917574 EHB917574:EHE917574 EQX917574:ERA917574 FAT917574:FAW917574 FKP917574:FKS917574 FUL917574:FUO917574 GEH917574:GEK917574 GOD917574:GOG917574 GXZ917574:GYC917574 HHV917574:HHY917574 HRR917574:HRU917574 IBN917574:IBQ917574 ILJ917574:ILM917574 IVF917574:IVI917574 JFB917574:JFE917574 JOX917574:JPA917574 JYT917574:JYW917574 KIP917574:KIS917574 KSL917574:KSO917574 LCH917574:LCK917574 LMD917574:LMG917574 LVZ917574:LWC917574 MFV917574:MFY917574 MPR917574:MPU917574 MZN917574:MZQ917574 NJJ917574:NJM917574 NTF917574:NTI917574 ODB917574:ODE917574 OMX917574:ONA917574 OWT917574:OWW917574 PGP917574:PGS917574 PQL917574:PQO917574 QAH917574:QAK917574 QKD917574:QKG917574 QTZ917574:QUC917574 RDV917574:RDY917574 RNR917574:RNU917574 RXN917574:RXQ917574 SHJ917574:SHM917574 SRF917574:SRI917574 TBB917574:TBE917574 TKX917574:TLA917574 TUT917574:TUW917574 UEP917574:UES917574 UOL917574:UOO917574 UYH917574:UYK917574 VID917574:VIG917574 VRZ917574:VSC917574 WBV917574:WBY917574 WLR917574:WLU917574 WVN917574:WVQ917574 F983110:I983110 JB983110:JE983110 SX983110:TA983110 ACT983110:ACW983110 AMP983110:AMS983110 AWL983110:AWO983110 BGH983110:BGK983110 BQD983110:BQG983110 BZZ983110:CAC983110 CJV983110:CJY983110 CTR983110:CTU983110 DDN983110:DDQ983110 DNJ983110:DNM983110 DXF983110:DXI983110 EHB983110:EHE983110 EQX983110:ERA983110 FAT983110:FAW983110 FKP983110:FKS983110 FUL983110:FUO983110 GEH983110:GEK983110 GOD983110:GOG983110 GXZ983110:GYC983110 HHV983110:HHY983110 HRR983110:HRU983110 IBN983110:IBQ983110 ILJ983110:ILM983110 IVF983110:IVI983110 JFB983110:JFE983110 JOX983110:JPA983110 JYT983110:JYW983110 KIP983110:KIS983110 KSL983110:KSO983110 LCH983110:LCK983110 LMD983110:LMG983110 LVZ983110:LWC983110 MFV983110:MFY983110 MPR983110:MPU983110 MZN983110:MZQ983110 NJJ983110:NJM983110 NTF983110:NTI983110 ODB983110:ODE983110 OMX983110:ONA983110 OWT983110:OWW983110 PGP983110:PGS983110 PQL983110:PQO983110 QAH983110:QAK983110 QKD983110:QKG983110 QTZ983110:QUC983110 RDV983110:RDY983110 RNR983110:RNU983110 RXN983110:RXQ983110 SHJ983110:SHM983110 SRF983110:SRI983110 TBB983110:TBE983110 TKX983110:TLA983110 TUT983110:TUW983110 UEP983110:UES983110 UOL983110:UOO983110 UYH983110:UYK983110 VID983110:VIG983110 VRZ983110:VSC983110 WBV983110:WBY983110 WLR983110:WLU983110 WVN983110:WVQ983110 F54:H54 JB54:JD54 SX54:SZ54 ACT54:ACV54 AMP54:AMR54 AWL54:AWN54 BGH54:BGJ54 BQD54:BQF54 BZZ54:CAB54 CJV54:CJX54 CTR54:CTT54 DDN54:DDP54 DNJ54:DNL54 DXF54:DXH54 EHB54:EHD54 EQX54:EQZ54 FAT54:FAV54 FKP54:FKR54 FUL54:FUN54 GEH54:GEJ54 GOD54:GOF54 GXZ54:GYB54 HHV54:HHX54 HRR54:HRT54 IBN54:IBP54 ILJ54:ILL54 IVF54:IVH54 JFB54:JFD54 JOX54:JOZ54 JYT54:JYV54 KIP54:KIR54 KSL54:KSN54 LCH54:LCJ54 LMD54:LMF54 LVZ54:LWB54 MFV54:MFX54 MPR54:MPT54 MZN54:MZP54 NJJ54:NJL54 NTF54:NTH54 ODB54:ODD54 OMX54:OMZ54 OWT54:OWV54 PGP54:PGR54 PQL54:PQN54 QAH54:QAJ54 QKD54:QKF54 QTZ54:QUB54 RDV54:RDX54 RNR54:RNT54 RXN54:RXP54 SHJ54:SHL54 SRF54:SRH54 TBB54:TBD54 TKX54:TKZ54 TUT54:TUV54 UEP54:UER54 UOL54:UON54 UYH54:UYJ54 VID54:VIF54 VRZ54:VSB54 WBV54:WBX54 WLR54:WLT54 WVN54:WVP54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xr:uid="{B4167851-4DD4-4359-9254-ABCFFF4A2ED6}">
      <formula1>"Aluminum Fin-copper Tube,Alumium Tube"</formula1>
    </dataValidation>
    <dataValidation type="list" allowBlank="1" showInputMessage="1" showErrorMessage="1" sqref="F65607:H65608 JB65607:JD65608 SX65607:SZ65608 ACT65607:ACV65608 AMP65607:AMR65608 AWL65607:AWN65608 BGH65607:BGJ65608 BQD65607:BQF65608 BZZ65607:CAB65608 CJV65607:CJX65608 CTR65607:CTT65608 DDN65607:DDP65608 DNJ65607:DNL65608 DXF65607:DXH65608 EHB65607:EHD65608 EQX65607:EQZ65608 FAT65607:FAV65608 FKP65607:FKR65608 FUL65607:FUN65608 GEH65607:GEJ65608 GOD65607:GOF65608 GXZ65607:GYB65608 HHV65607:HHX65608 HRR65607:HRT65608 IBN65607:IBP65608 ILJ65607:ILL65608 IVF65607:IVH65608 JFB65607:JFD65608 JOX65607:JOZ65608 JYT65607:JYV65608 KIP65607:KIR65608 KSL65607:KSN65608 LCH65607:LCJ65608 LMD65607:LMF65608 LVZ65607:LWB65608 MFV65607:MFX65608 MPR65607:MPT65608 MZN65607:MZP65608 NJJ65607:NJL65608 NTF65607:NTH65608 ODB65607:ODD65608 OMX65607:OMZ65608 OWT65607:OWV65608 PGP65607:PGR65608 PQL65607:PQN65608 QAH65607:QAJ65608 QKD65607:QKF65608 QTZ65607:QUB65608 RDV65607:RDX65608 RNR65607:RNT65608 RXN65607:RXP65608 SHJ65607:SHL65608 SRF65607:SRH65608 TBB65607:TBD65608 TKX65607:TKZ65608 TUT65607:TUV65608 UEP65607:UER65608 UOL65607:UON65608 UYH65607:UYJ65608 VID65607:VIF65608 VRZ65607:VSB65608 WBV65607:WBX65608 WLR65607:WLT65608 WVN65607:WVP65608 F131143:H131144 JB131143:JD131144 SX131143:SZ131144 ACT131143:ACV131144 AMP131143:AMR131144 AWL131143:AWN131144 BGH131143:BGJ131144 BQD131143:BQF131144 BZZ131143:CAB131144 CJV131143:CJX131144 CTR131143:CTT131144 DDN131143:DDP131144 DNJ131143:DNL131144 DXF131143:DXH131144 EHB131143:EHD131144 EQX131143:EQZ131144 FAT131143:FAV131144 FKP131143:FKR131144 FUL131143:FUN131144 GEH131143:GEJ131144 GOD131143:GOF131144 GXZ131143:GYB131144 HHV131143:HHX131144 HRR131143:HRT131144 IBN131143:IBP131144 ILJ131143:ILL131144 IVF131143:IVH131144 JFB131143:JFD131144 JOX131143:JOZ131144 JYT131143:JYV131144 KIP131143:KIR131144 KSL131143:KSN131144 LCH131143:LCJ131144 LMD131143:LMF131144 LVZ131143:LWB131144 MFV131143:MFX131144 MPR131143:MPT131144 MZN131143:MZP131144 NJJ131143:NJL131144 NTF131143:NTH131144 ODB131143:ODD131144 OMX131143:OMZ131144 OWT131143:OWV131144 PGP131143:PGR131144 PQL131143:PQN131144 QAH131143:QAJ131144 QKD131143:QKF131144 QTZ131143:QUB131144 RDV131143:RDX131144 RNR131143:RNT131144 RXN131143:RXP131144 SHJ131143:SHL131144 SRF131143:SRH131144 TBB131143:TBD131144 TKX131143:TKZ131144 TUT131143:TUV131144 UEP131143:UER131144 UOL131143:UON131144 UYH131143:UYJ131144 VID131143:VIF131144 VRZ131143:VSB131144 WBV131143:WBX131144 WLR131143:WLT131144 WVN131143:WVP131144 F196679:H196680 JB196679:JD196680 SX196679:SZ196680 ACT196679:ACV196680 AMP196679:AMR196680 AWL196679:AWN196680 BGH196679:BGJ196680 BQD196679:BQF196680 BZZ196679:CAB196680 CJV196679:CJX196680 CTR196679:CTT196680 DDN196679:DDP196680 DNJ196679:DNL196680 DXF196679:DXH196680 EHB196679:EHD196680 EQX196679:EQZ196680 FAT196679:FAV196680 FKP196679:FKR196680 FUL196679:FUN196680 GEH196679:GEJ196680 GOD196679:GOF196680 GXZ196679:GYB196680 HHV196679:HHX196680 HRR196679:HRT196680 IBN196679:IBP196680 ILJ196679:ILL196680 IVF196679:IVH196680 JFB196679:JFD196680 JOX196679:JOZ196680 JYT196679:JYV196680 KIP196679:KIR196680 KSL196679:KSN196680 LCH196679:LCJ196680 LMD196679:LMF196680 LVZ196679:LWB196680 MFV196679:MFX196680 MPR196679:MPT196680 MZN196679:MZP196680 NJJ196679:NJL196680 NTF196679:NTH196680 ODB196679:ODD196680 OMX196679:OMZ196680 OWT196679:OWV196680 PGP196679:PGR196680 PQL196679:PQN196680 QAH196679:QAJ196680 QKD196679:QKF196680 QTZ196679:QUB196680 RDV196679:RDX196680 RNR196679:RNT196680 RXN196679:RXP196680 SHJ196679:SHL196680 SRF196679:SRH196680 TBB196679:TBD196680 TKX196679:TKZ196680 TUT196679:TUV196680 UEP196679:UER196680 UOL196679:UON196680 UYH196679:UYJ196680 VID196679:VIF196680 VRZ196679:VSB196680 WBV196679:WBX196680 WLR196679:WLT196680 WVN196679:WVP196680 F262215:H262216 JB262215:JD262216 SX262215:SZ262216 ACT262215:ACV262216 AMP262215:AMR262216 AWL262215:AWN262216 BGH262215:BGJ262216 BQD262215:BQF262216 BZZ262215:CAB262216 CJV262215:CJX262216 CTR262215:CTT262216 DDN262215:DDP262216 DNJ262215:DNL262216 DXF262215:DXH262216 EHB262215:EHD262216 EQX262215:EQZ262216 FAT262215:FAV262216 FKP262215:FKR262216 FUL262215:FUN262216 GEH262215:GEJ262216 GOD262215:GOF262216 GXZ262215:GYB262216 HHV262215:HHX262216 HRR262215:HRT262216 IBN262215:IBP262216 ILJ262215:ILL262216 IVF262215:IVH262216 JFB262215:JFD262216 JOX262215:JOZ262216 JYT262215:JYV262216 KIP262215:KIR262216 KSL262215:KSN262216 LCH262215:LCJ262216 LMD262215:LMF262216 LVZ262215:LWB262216 MFV262215:MFX262216 MPR262215:MPT262216 MZN262215:MZP262216 NJJ262215:NJL262216 NTF262215:NTH262216 ODB262215:ODD262216 OMX262215:OMZ262216 OWT262215:OWV262216 PGP262215:PGR262216 PQL262215:PQN262216 QAH262215:QAJ262216 QKD262215:QKF262216 QTZ262215:QUB262216 RDV262215:RDX262216 RNR262215:RNT262216 RXN262215:RXP262216 SHJ262215:SHL262216 SRF262215:SRH262216 TBB262215:TBD262216 TKX262215:TKZ262216 TUT262215:TUV262216 UEP262215:UER262216 UOL262215:UON262216 UYH262215:UYJ262216 VID262215:VIF262216 VRZ262215:VSB262216 WBV262215:WBX262216 WLR262215:WLT262216 WVN262215:WVP262216 F327751:H327752 JB327751:JD327752 SX327751:SZ327752 ACT327751:ACV327752 AMP327751:AMR327752 AWL327751:AWN327752 BGH327751:BGJ327752 BQD327751:BQF327752 BZZ327751:CAB327752 CJV327751:CJX327752 CTR327751:CTT327752 DDN327751:DDP327752 DNJ327751:DNL327752 DXF327751:DXH327752 EHB327751:EHD327752 EQX327751:EQZ327752 FAT327751:FAV327752 FKP327751:FKR327752 FUL327751:FUN327752 GEH327751:GEJ327752 GOD327751:GOF327752 GXZ327751:GYB327752 HHV327751:HHX327752 HRR327751:HRT327752 IBN327751:IBP327752 ILJ327751:ILL327752 IVF327751:IVH327752 JFB327751:JFD327752 JOX327751:JOZ327752 JYT327751:JYV327752 KIP327751:KIR327752 KSL327751:KSN327752 LCH327751:LCJ327752 LMD327751:LMF327752 LVZ327751:LWB327752 MFV327751:MFX327752 MPR327751:MPT327752 MZN327751:MZP327752 NJJ327751:NJL327752 NTF327751:NTH327752 ODB327751:ODD327752 OMX327751:OMZ327752 OWT327751:OWV327752 PGP327751:PGR327752 PQL327751:PQN327752 QAH327751:QAJ327752 QKD327751:QKF327752 QTZ327751:QUB327752 RDV327751:RDX327752 RNR327751:RNT327752 RXN327751:RXP327752 SHJ327751:SHL327752 SRF327751:SRH327752 TBB327751:TBD327752 TKX327751:TKZ327752 TUT327751:TUV327752 UEP327751:UER327752 UOL327751:UON327752 UYH327751:UYJ327752 VID327751:VIF327752 VRZ327751:VSB327752 WBV327751:WBX327752 WLR327751:WLT327752 WVN327751:WVP327752 F393287:H393288 JB393287:JD393288 SX393287:SZ393288 ACT393287:ACV393288 AMP393287:AMR393288 AWL393287:AWN393288 BGH393287:BGJ393288 BQD393287:BQF393288 BZZ393287:CAB393288 CJV393287:CJX393288 CTR393287:CTT393288 DDN393287:DDP393288 DNJ393287:DNL393288 DXF393287:DXH393288 EHB393287:EHD393288 EQX393287:EQZ393288 FAT393287:FAV393288 FKP393287:FKR393288 FUL393287:FUN393288 GEH393287:GEJ393288 GOD393287:GOF393288 GXZ393287:GYB393288 HHV393287:HHX393288 HRR393287:HRT393288 IBN393287:IBP393288 ILJ393287:ILL393288 IVF393287:IVH393288 JFB393287:JFD393288 JOX393287:JOZ393288 JYT393287:JYV393288 KIP393287:KIR393288 KSL393287:KSN393288 LCH393287:LCJ393288 LMD393287:LMF393288 LVZ393287:LWB393288 MFV393287:MFX393288 MPR393287:MPT393288 MZN393287:MZP393288 NJJ393287:NJL393288 NTF393287:NTH393288 ODB393287:ODD393288 OMX393287:OMZ393288 OWT393287:OWV393288 PGP393287:PGR393288 PQL393287:PQN393288 QAH393287:QAJ393288 QKD393287:QKF393288 QTZ393287:QUB393288 RDV393287:RDX393288 RNR393287:RNT393288 RXN393287:RXP393288 SHJ393287:SHL393288 SRF393287:SRH393288 TBB393287:TBD393288 TKX393287:TKZ393288 TUT393287:TUV393288 UEP393287:UER393288 UOL393287:UON393288 UYH393287:UYJ393288 VID393287:VIF393288 VRZ393287:VSB393288 WBV393287:WBX393288 WLR393287:WLT393288 WVN393287:WVP393288 F458823:H458824 JB458823:JD458824 SX458823:SZ458824 ACT458823:ACV458824 AMP458823:AMR458824 AWL458823:AWN458824 BGH458823:BGJ458824 BQD458823:BQF458824 BZZ458823:CAB458824 CJV458823:CJX458824 CTR458823:CTT458824 DDN458823:DDP458824 DNJ458823:DNL458824 DXF458823:DXH458824 EHB458823:EHD458824 EQX458823:EQZ458824 FAT458823:FAV458824 FKP458823:FKR458824 FUL458823:FUN458824 GEH458823:GEJ458824 GOD458823:GOF458824 GXZ458823:GYB458824 HHV458823:HHX458824 HRR458823:HRT458824 IBN458823:IBP458824 ILJ458823:ILL458824 IVF458823:IVH458824 JFB458823:JFD458824 JOX458823:JOZ458824 JYT458823:JYV458824 KIP458823:KIR458824 KSL458823:KSN458824 LCH458823:LCJ458824 LMD458823:LMF458824 LVZ458823:LWB458824 MFV458823:MFX458824 MPR458823:MPT458824 MZN458823:MZP458824 NJJ458823:NJL458824 NTF458823:NTH458824 ODB458823:ODD458824 OMX458823:OMZ458824 OWT458823:OWV458824 PGP458823:PGR458824 PQL458823:PQN458824 QAH458823:QAJ458824 QKD458823:QKF458824 QTZ458823:QUB458824 RDV458823:RDX458824 RNR458823:RNT458824 RXN458823:RXP458824 SHJ458823:SHL458824 SRF458823:SRH458824 TBB458823:TBD458824 TKX458823:TKZ458824 TUT458823:TUV458824 UEP458823:UER458824 UOL458823:UON458824 UYH458823:UYJ458824 VID458823:VIF458824 VRZ458823:VSB458824 WBV458823:WBX458824 WLR458823:WLT458824 WVN458823:WVP458824 F524359:H524360 JB524359:JD524360 SX524359:SZ524360 ACT524359:ACV524360 AMP524359:AMR524360 AWL524359:AWN524360 BGH524359:BGJ524360 BQD524359:BQF524360 BZZ524359:CAB524360 CJV524359:CJX524360 CTR524359:CTT524360 DDN524359:DDP524360 DNJ524359:DNL524360 DXF524359:DXH524360 EHB524359:EHD524360 EQX524359:EQZ524360 FAT524359:FAV524360 FKP524359:FKR524360 FUL524359:FUN524360 GEH524359:GEJ524360 GOD524359:GOF524360 GXZ524359:GYB524360 HHV524359:HHX524360 HRR524359:HRT524360 IBN524359:IBP524360 ILJ524359:ILL524360 IVF524359:IVH524360 JFB524359:JFD524360 JOX524359:JOZ524360 JYT524359:JYV524360 KIP524359:KIR524360 KSL524359:KSN524360 LCH524359:LCJ524360 LMD524359:LMF524360 LVZ524359:LWB524360 MFV524359:MFX524360 MPR524359:MPT524360 MZN524359:MZP524360 NJJ524359:NJL524360 NTF524359:NTH524360 ODB524359:ODD524360 OMX524359:OMZ524360 OWT524359:OWV524360 PGP524359:PGR524360 PQL524359:PQN524360 QAH524359:QAJ524360 QKD524359:QKF524360 QTZ524359:QUB524360 RDV524359:RDX524360 RNR524359:RNT524360 RXN524359:RXP524360 SHJ524359:SHL524360 SRF524359:SRH524360 TBB524359:TBD524360 TKX524359:TKZ524360 TUT524359:TUV524360 UEP524359:UER524360 UOL524359:UON524360 UYH524359:UYJ524360 VID524359:VIF524360 VRZ524359:VSB524360 WBV524359:WBX524360 WLR524359:WLT524360 WVN524359:WVP524360 F589895:H589896 JB589895:JD589896 SX589895:SZ589896 ACT589895:ACV589896 AMP589895:AMR589896 AWL589895:AWN589896 BGH589895:BGJ589896 BQD589895:BQF589896 BZZ589895:CAB589896 CJV589895:CJX589896 CTR589895:CTT589896 DDN589895:DDP589896 DNJ589895:DNL589896 DXF589895:DXH589896 EHB589895:EHD589896 EQX589895:EQZ589896 FAT589895:FAV589896 FKP589895:FKR589896 FUL589895:FUN589896 GEH589895:GEJ589896 GOD589895:GOF589896 GXZ589895:GYB589896 HHV589895:HHX589896 HRR589895:HRT589896 IBN589895:IBP589896 ILJ589895:ILL589896 IVF589895:IVH589896 JFB589895:JFD589896 JOX589895:JOZ589896 JYT589895:JYV589896 KIP589895:KIR589896 KSL589895:KSN589896 LCH589895:LCJ589896 LMD589895:LMF589896 LVZ589895:LWB589896 MFV589895:MFX589896 MPR589895:MPT589896 MZN589895:MZP589896 NJJ589895:NJL589896 NTF589895:NTH589896 ODB589895:ODD589896 OMX589895:OMZ589896 OWT589895:OWV589896 PGP589895:PGR589896 PQL589895:PQN589896 QAH589895:QAJ589896 QKD589895:QKF589896 QTZ589895:QUB589896 RDV589895:RDX589896 RNR589895:RNT589896 RXN589895:RXP589896 SHJ589895:SHL589896 SRF589895:SRH589896 TBB589895:TBD589896 TKX589895:TKZ589896 TUT589895:TUV589896 UEP589895:UER589896 UOL589895:UON589896 UYH589895:UYJ589896 VID589895:VIF589896 VRZ589895:VSB589896 WBV589895:WBX589896 WLR589895:WLT589896 WVN589895:WVP589896 F655431:H655432 JB655431:JD655432 SX655431:SZ655432 ACT655431:ACV655432 AMP655431:AMR655432 AWL655431:AWN655432 BGH655431:BGJ655432 BQD655431:BQF655432 BZZ655431:CAB655432 CJV655431:CJX655432 CTR655431:CTT655432 DDN655431:DDP655432 DNJ655431:DNL655432 DXF655431:DXH655432 EHB655431:EHD655432 EQX655431:EQZ655432 FAT655431:FAV655432 FKP655431:FKR655432 FUL655431:FUN655432 GEH655431:GEJ655432 GOD655431:GOF655432 GXZ655431:GYB655432 HHV655431:HHX655432 HRR655431:HRT655432 IBN655431:IBP655432 ILJ655431:ILL655432 IVF655431:IVH655432 JFB655431:JFD655432 JOX655431:JOZ655432 JYT655431:JYV655432 KIP655431:KIR655432 KSL655431:KSN655432 LCH655431:LCJ655432 LMD655431:LMF655432 LVZ655431:LWB655432 MFV655431:MFX655432 MPR655431:MPT655432 MZN655431:MZP655432 NJJ655431:NJL655432 NTF655431:NTH655432 ODB655431:ODD655432 OMX655431:OMZ655432 OWT655431:OWV655432 PGP655431:PGR655432 PQL655431:PQN655432 QAH655431:QAJ655432 QKD655431:QKF655432 QTZ655431:QUB655432 RDV655431:RDX655432 RNR655431:RNT655432 RXN655431:RXP655432 SHJ655431:SHL655432 SRF655431:SRH655432 TBB655431:TBD655432 TKX655431:TKZ655432 TUT655431:TUV655432 UEP655431:UER655432 UOL655431:UON655432 UYH655431:UYJ655432 VID655431:VIF655432 VRZ655431:VSB655432 WBV655431:WBX655432 WLR655431:WLT655432 WVN655431:WVP655432 F720967:H720968 JB720967:JD720968 SX720967:SZ720968 ACT720967:ACV720968 AMP720967:AMR720968 AWL720967:AWN720968 BGH720967:BGJ720968 BQD720967:BQF720968 BZZ720967:CAB720968 CJV720967:CJX720968 CTR720967:CTT720968 DDN720967:DDP720968 DNJ720967:DNL720968 DXF720967:DXH720968 EHB720967:EHD720968 EQX720967:EQZ720968 FAT720967:FAV720968 FKP720967:FKR720968 FUL720967:FUN720968 GEH720967:GEJ720968 GOD720967:GOF720968 GXZ720967:GYB720968 HHV720967:HHX720968 HRR720967:HRT720968 IBN720967:IBP720968 ILJ720967:ILL720968 IVF720967:IVH720968 JFB720967:JFD720968 JOX720967:JOZ720968 JYT720967:JYV720968 KIP720967:KIR720968 KSL720967:KSN720968 LCH720967:LCJ720968 LMD720967:LMF720968 LVZ720967:LWB720968 MFV720967:MFX720968 MPR720967:MPT720968 MZN720967:MZP720968 NJJ720967:NJL720968 NTF720967:NTH720968 ODB720967:ODD720968 OMX720967:OMZ720968 OWT720967:OWV720968 PGP720967:PGR720968 PQL720967:PQN720968 QAH720967:QAJ720968 QKD720967:QKF720968 QTZ720967:QUB720968 RDV720967:RDX720968 RNR720967:RNT720968 RXN720967:RXP720968 SHJ720967:SHL720968 SRF720967:SRH720968 TBB720967:TBD720968 TKX720967:TKZ720968 TUT720967:TUV720968 UEP720967:UER720968 UOL720967:UON720968 UYH720967:UYJ720968 VID720967:VIF720968 VRZ720967:VSB720968 WBV720967:WBX720968 WLR720967:WLT720968 WVN720967:WVP720968 F786503:H786504 JB786503:JD786504 SX786503:SZ786504 ACT786503:ACV786504 AMP786503:AMR786504 AWL786503:AWN786504 BGH786503:BGJ786504 BQD786503:BQF786504 BZZ786503:CAB786504 CJV786503:CJX786504 CTR786503:CTT786504 DDN786503:DDP786504 DNJ786503:DNL786504 DXF786503:DXH786504 EHB786503:EHD786504 EQX786503:EQZ786504 FAT786503:FAV786504 FKP786503:FKR786504 FUL786503:FUN786504 GEH786503:GEJ786504 GOD786503:GOF786504 GXZ786503:GYB786504 HHV786503:HHX786504 HRR786503:HRT786504 IBN786503:IBP786504 ILJ786503:ILL786504 IVF786503:IVH786504 JFB786503:JFD786504 JOX786503:JOZ786504 JYT786503:JYV786504 KIP786503:KIR786504 KSL786503:KSN786504 LCH786503:LCJ786504 LMD786503:LMF786504 LVZ786503:LWB786504 MFV786503:MFX786504 MPR786503:MPT786504 MZN786503:MZP786504 NJJ786503:NJL786504 NTF786503:NTH786504 ODB786503:ODD786504 OMX786503:OMZ786504 OWT786503:OWV786504 PGP786503:PGR786504 PQL786503:PQN786504 QAH786503:QAJ786504 QKD786503:QKF786504 QTZ786503:QUB786504 RDV786503:RDX786504 RNR786503:RNT786504 RXN786503:RXP786504 SHJ786503:SHL786504 SRF786503:SRH786504 TBB786503:TBD786504 TKX786503:TKZ786504 TUT786503:TUV786504 UEP786503:UER786504 UOL786503:UON786504 UYH786503:UYJ786504 VID786503:VIF786504 VRZ786503:VSB786504 WBV786503:WBX786504 WLR786503:WLT786504 WVN786503:WVP786504 F852039:H852040 JB852039:JD852040 SX852039:SZ852040 ACT852039:ACV852040 AMP852039:AMR852040 AWL852039:AWN852040 BGH852039:BGJ852040 BQD852039:BQF852040 BZZ852039:CAB852040 CJV852039:CJX852040 CTR852039:CTT852040 DDN852039:DDP852040 DNJ852039:DNL852040 DXF852039:DXH852040 EHB852039:EHD852040 EQX852039:EQZ852040 FAT852039:FAV852040 FKP852039:FKR852040 FUL852039:FUN852040 GEH852039:GEJ852040 GOD852039:GOF852040 GXZ852039:GYB852040 HHV852039:HHX852040 HRR852039:HRT852040 IBN852039:IBP852040 ILJ852039:ILL852040 IVF852039:IVH852040 JFB852039:JFD852040 JOX852039:JOZ852040 JYT852039:JYV852040 KIP852039:KIR852040 KSL852039:KSN852040 LCH852039:LCJ852040 LMD852039:LMF852040 LVZ852039:LWB852040 MFV852039:MFX852040 MPR852039:MPT852040 MZN852039:MZP852040 NJJ852039:NJL852040 NTF852039:NTH852040 ODB852039:ODD852040 OMX852039:OMZ852040 OWT852039:OWV852040 PGP852039:PGR852040 PQL852039:PQN852040 QAH852039:QAJ852040 QKD852039:QKF852040 QTZ852039:QUB852040 RDV852039:RDX852040 RNR852039:RNT852040 RXN852039:RXP852040 SHJ852039:SHL852040 SRF852039:SRH852040 TBB852039:TBD852040 TKX852039:TKZ852040 TUT852039:TUV852040 UEP852039:UER852040 UOL852039:UON852040 UYH852039:UYJ852040 VID852039:VIF852040 VRZ852039:VSB852040 WBV852039:WBX852040 WLR852039:WLT852040 WVN852039:WVP852040 F917575:H917576 JB917575:JD917576 SX917575:SZ917576 ACT917575:ACV917576 AMP917575:AMR917576 AWL917575:AWN917576 BGH917575:BGJ917576 BQD917575:BQF917576 BZZ917575:CAB917576 CJV917575:CJX917576 CTR917575:CTT917576 DDN917575:DDP917576 DNJ917575:DNL917576 DXF917575:DXH917576 EHB917575:EHD917576 EQX917575:EQZ917576 FAT917575:FAV917576 FKP917575:FKR917576 FUL917575:FUN917576 GEH917575:GEJ917576 GOD917575:GOF917576 GXZ917575:GYB917576 HHV917575:HHX917576 HRR917575:HRT917576 IBN917575:IBP917576 ILJ917575:ILL917576 IVF917575:IVH917576 JFB917575:JFD917576 JOX917575:JOZ917576 JYT917575:JYV917576 KIP917575:KIR917576 KSL917575:KSN917576 LCH917575:LCJ917576 LMD917575:LMF917576 LVZ917575:LWB917576 MFV917575:MFX917576 MPR917575:MPT917576 MZN917575:MZP917576 NJJ917575:NJL917576 NTF917575:NTH917576 ODB917575:ODD917576 OMX917575:OMZ917576 OWT917575:OWV917576 PGP917575:PGR917576 PQL917575:PQN917576 QAH917575:QAJ917576 QKD917575:QKF917576 QTZ917575:QUB917576 RDV917575:RDX917576 RNR917575:RNT917576 RXN917575:RXP917576 SHJ917575:SHL917576 SRF917575:SRH917576 TBB917575:TBD917576 TKX917575:TKZ917576 TUT917575:TUV917576 UEP917575:UER917576 UOL917575:UON917576 UYH917575:UYJ917576 VID917575:VIF917576 VRZ917575:VSB917576 WBV917575:WBX917576 WLR917575:WLT917576 WVN917575:WVP917576 F983111:H983112 JB983111:JD983112 SX983111:SZ983112 ACT983111:ACV983112 AMP983111:AMR983112 AWL983111:AWN983112 BGH983111:BGJ983112 BQD983111:BQF983112 BZZ983111:CAB983112 CJV983111:CJX983112 CTR983111:CTT983112 DDN983111:DDP983112 DNJ983111:DNL983112 DXF983111:DXH983112 EHB983111:EHD983112 EQX983111:EQZ983112 FAT983111:FAV983112 FKP983111:FKR983112 FUL983111:FUN983112 GEH983111:GEJ983112 GOD983111:GOF983112 GXZ983111:GYB983112 HHV983111:HHX983112 HRR983111:HRT983112 IBN983111:IBP983112 ILJ983111:ILL983112 IVF983111:IVH983112 JFB983111:JFD983112 JOX983111:JOZ983112 JYT983111:JYV983112 KIP983111:KIR983112 KSL983111:KSN983112 LCH983111:LCJ983112 LMD983111:LMF983112 LVZ983111:LWB983112 MFV983111:MFX983112 MPR983111:MPT983112 MZN983111:MZP983112 NJJ983111:NJL983112 NTF983111:NTH983112 ODB983111:ODD983112 OMX983111:OMZ983112 OWT983111:OWV983112 PGP983111:PGR983112 PQL983111:PQN983112 QAH983111:QAJ983112 QKD983111:QKF983112 QTZ983111:QUB983112 RDV983111:RDX983112 RNR983111:RNT983112 RXN983111:RXP983112 SHJ983111:SHL983112 SRF983111:SRH983112 TBB983111:TBD983112 TKX983111:TKZ983112 TUT983111:TUV983112 UEP983111:UER983112 UOL983111:UON983112 UYH983111:UYJ983112 VID983111:VIF983112 VRZ983111:VSB983112 WBV983111:WBX983112 WLR983111:WLT983112 WVN983111:WVP983112 F55:H55 JB55:JD55 SX55:SZ55 ACT55:ACV55 AMP55:AMR55 AWL55:AWN55 BGH55:BGJ55 BQD55:BQF55 BZZ55:CAB55 CJV55:CJX55 CTR55:CTT55 DDN55:DDP55 DNJ55:DNL55 DXF55:DXH55 EHB55:EHD55 EQX55:EQZ55 FAT55:FAV55 FKP55:FKR55 FUL55:FUN55 GEH55:GEJ55 GOD55:GOF55 GXZ55:GYB55 HHV55:HHX55 HRR55:HRT55 IBN55:IBP55 ILJ55:ILL55 IVF55:IVH55 JFB55:JFD55 JOX55:JOZ55 JYT55:JYV55 KIP55:KIR55 KSL55:KSN55 LCH55:LCJ55 LMD55:LMF55 LVZ55:LWB55 MFV55:MFX55 MPR55:MPT55 MZN55:MZP55 NJJ55:NJL55 NTF55:NTH55 ODB55:ODD55 OMX55:OMZ55 OWT55:OWV55 PGP55:PGR55 PQL55:PQN55 QAH55:QAJ55 QKD55:QKF55 QTZ55:QUB55 RDV55:RDX55 RNR55:RNT55 RXN55:RXP55 SHJ55:SHL55 SRF55:SRH55 TBB55:TBD55 TKX55:TKZ55 TUT55:TUV55 UEP55:UER55 UOL55:UON55 UYH55:UYJ55 VID55:VIF55 VRZ55:VSB55 WBV55:WBX55 WLR55:WLT55 WVN55:WVP55 F65564:H65565 JB65564:JD65565 SX65564:SZ65565 ACT65564:ACV65565 AMP65564:AMR65565 AWL65564:AWN65565 BGH65564:BGJ65565 BQD65564:BQF65565 BZZ65564:CAB65565 CJV65564:CJX65565 CTR65564:CTT65565 DDN65564:DDP65565 DNJ65564:DNL65565 DXF65564:DXH65565 EHB65564:EHD65565 EQX65564:EQZ65565 FAT65564:FAV65565 FKP65564:FKR65565 FUL65564:FUN65565 GEH65564:GEJ65565 GOD65564:GOF65565 GXZ65564:GYB65565 HHV65564:HHX65565 HRR65564:HRT65565 IBN65564:IBP65565 ILJ65564:ILL65565 IVF65564:IVH65565 JFB65564:JFD65565 JOX65564:JOZ65565 JYT65564:JYV65565 KIP65564:KIR65565 KSL65564:KSN65565 LCH65564:LCJ65565 LMD65564:LMF65565 LVZ65564:LWB65565 MFV65564:MFX65565 MPR65564:MPT65565 MZN65564:MZP65565 NJJ65564:NJL65565 NTF65564:NTH65565 ODB65564:ODD65565 OMX65564:OMZ65565 OWT65564:OWV65565 PGP65564:PGR65565 PQL65564:PQN65565 QAH65564:QAJ65565 QKD65564:QKF65565 QTZ65564:QUB65565 RDV65564:RDX65565 RNR65564:RNT65565 RXN65564:RXP65565 SHJ65564:SHL65565 SRF65564:SRH65565 TBB65564:TBD65565 TKX65564:TKZ65565 TUT65564:TUV65565 UEP65564:UER65565 UOL65564:UON65565 UYH65564:UYJ65565 VID65564:VIF65565 VRZ65564:VSB65565 WBV65564:WBX65565 WLR65564:WLT65565 WVN65564:WVP65565 F131100:H131101 JB131100:JD131101 SX131100:SZ131101 ACT131100:ACV131101 AMP131100:AMR131101 AWL131100:AWN131101 BGH131100:BGJ131101 BQD131100:BQF131101 BZZ131100:CAB131101 CJV131100:CJX131101 CTR131100:CTT131101 DDN131100:DDP131101 DNJ131100:DNL131101 DXF131100:DXH131101 EHB131100:EHD131101 EQX131100:EQZ131101 FAT131100:FAV131101 FKP131100:FKR131101 FUL131100:FUN131101 GEH131100:GEJ131101 GOD131100:GOF131101 GXZ131100:GYB131101 HHV131100:HHX131101 HRR131100:HRT131101 IBN131100:IBP131101 ILJ131100:ILL131101 IVF131100:IVH131101 JFB131100:JFD131101 JOX131100:JOZ131101 JYT131100:JYV131101 KIP131100:KIR131101 KSL131100:KSN131101 LCH131100:LCJ131101 LMD131100:LMF131101 LVZ131100:LWB131101 MFV131100:MFX131101 MPR131100:MPT131101 MZN131100:MZP131101 NJJ131100:NJL131101 NTF131100:NTH131101 ODB131100:ODD131101 OMX131100:OMZ131101 OWT131100:OWV131101 PGP131100:PGR131101 PQL131100:PQN131101 QAH131100:QAJ131101 QKD131100:QKF131101 QTZ131100:QUB131101 RDV131100:RDX131101 RNR131100:RNT131101 RXN131100:RXP131101 SHJ131100:SHL131101 SRF131100:SRH131101 TBB131100:TBD131101 TKX131100:TKZ131101 TUT131100:TUV131101 UEP131100:UER131101 UOL131100:UON131101 UYH131100:UYJ131101 VID131100:VIF131101 VRZ131100:VSB131101 WBV131100:WBX131101 WLR131100:WLT131101 WVN131100:WVP131101 F196636:H196637 JB196636:JD196637 SX196636:SZ196637 ACT196636:ACV196637 AMP196636:AMR196637 AWL196636:AWN196637 BGH196636:BGJ196637 BQD196636:BQF196637 BZZ196636:CAB196637 CJV196636:CJX196637 CTR196636:CTT196637 DDN196636:DDP196637 DNJ196636:DNL196637 DXF196636:DXH196637 EHB196636:EHD196637 EQX196636:EQZ196637 FAT196636:FAV196637 FKP196636:FKR196637 FUL196636:FUN196637 GEH196636:GEJ196637 GOD196636:GOF196637 GXZ196636:GYB196637 HHV196636:HHX196637 HRR196636:HRT196637 IBN196636:IBP196637 ILJ196636:ILL196637 IVF196636:IVH196637 JFB196636:JFD196637 JOX196636:JOZ196637 JYT196636:JYV196637 KIP196636:KIR196637 KSL196636:KSN196637 LCH196636:LCJ196637 LMD196636:LMF196637 LVZ196636:LWB196637 MFV196636:MFX196637 MPR196636:MPT196637 MZN196636:MZP196637 NJJ196636:NJL196637 NTF196636:NTH196637 ODB196636:ODD196637 OMX196636:OMZ196637 OWT196636:OWV196637 PGP196636:PGR196637 PQL196636:PQN196637 QAH196636:QAJ196637 QKD196636:QKF196637 QTZ196636:QUB196637 RDV196636:RDX196637 RNR196636:RNT196637 RXN196636:RXP196637 SHJ196636:SHL196637 SRF196636:SRH196637 TBB196636:TBD196637 TKX196636:TKZ196637 TUT196636:TUV196637 UEP196636:UER196637 UOL196636:UON196637 UYH196636:UYJ196637 VID196636:VIF196637 VRZ196636:VSB196637 WBV196636:WBX196637 WLR196636:WLT196637 WVN196636:WVP196637 F262172:H262173 JB262172:JD262173 SX262172:SZ262173 ACT262172:ACV262173 AMP262172:AMR262173 AWL262172:AWN262173 BGH262172:BGJ262173 BQD262172:BQF262173 BZZ262172:CAB262173 CJV262172:CJX262173 CTR262172:CTT262173 DDN262172:DDP262173 DNJ262172:DNL262173 DXF262172:DXH262173 EHB262172:EHD262173 EQX262172:EQZ262173 FAT262172:FAV262173 FKP262172:FKR262173 FUL262172:FUN262173 GEH262172:GEJ262173 GOD262172:GOF262173 GXZ262172:GYB262173 HHV262172:HHX262173 HRR262172:HRT262173 IBN262172:IBP262173 ILJ262172:ILL262173 IVF262172:IVH262173 JFB262172:JFD262173 JOX262172:JOZ262173 JYT262172:JYV262173 KIP262172:KIR262173 KSL262172:KSN262173 LCH262172:LCJ262173 LMD262172:LMF262173 LVZ262172:LWB262173 MFV262172:MFX262173 MPR262172:MPT262173 MZN262172:MZP262173 NJJ262172:NJL262173 NTF262172:NTH262173 ODB262172:ODD262173 OMX262172:OMZ262173 OWT262172:OWV262173 PGP262172:PGR262173 PQL262172:PQN262173 QAH262172:QAJ262173 QKD262172:QKF262173 QTZ262172:QUB262173 RDV262172:RDX262173 RNR262172:RNT262173 RXN262172:RXP262173 SHJ262172:SHL262173 SRF262172:SRH262173 TBB262172:TBD262173 TKX262172:TKZ262173 TUT262172:TUV262173 UEP262172:UER262173 UOL262172:UON262173 UYH262172:UYJ262173 VID262172:VIF262173 VRZ262172:VSB262173 WBV262172:WBX262173 WLR262172:WLT262173 WVN262172:WVP262173 F327708:H327709 JB327708:JD327709 SX327708:SZ327709 ACT327708:ACV327709 AMP327708:AMR327709 AWL327708:AWN327709 BGH327708:BGJ327709 BQD327708:BQF327709 BZZ327708:CAB327709 CJV327708:CJX327709 CTR327708:CTT327709 DDN327708:DDP327709 DNJ327708:DNL327709 DXF327708:DXH327709 EHB327708:EHD327709 EQX327708:EQZ327709 FAT327708:FAV327709 FKP327708:FKR327709 FUL327708:FUN327709 GEH327708:GEJ327709 GOD327708:GOF327709 GXZ327708:GYB327709 HHV327708:HHX327709 HRR327708:HRT327709 IBN327708:IBP327709 ILJ327708:ILL327709 IVF327708:IVH327709 JFB327708:JFD327709 JOX327708:JOZ327709 JYT327708:JYV327709 KIP327708:KIR327709 KSL327708:KSN327709 LCH327708:LCJ327709 LMD327708:LMF327709 LVZ327708:LWB327709 MFV327708:MFX327709 MPR327708:MPT327709 MZN327708:MZP327709 NJJ327708:NJL327709 NTF327708:NTH327709 ODB327708:ODD327709 OMX327708:OMZ327709 OWT327708:OWV327709 PGP327708:PGR327709 PQL327708:PQN327709 QAH327708:QAJ327709 QKD327708:QKF327709 QTZ327708:QUB327709 RDV327708:RDX327709 RNR327708:RNT327709 RXN327708:RXP327709 SHJ327708:SHL327709 SRF327708:SRH327709 TBB327708:TBD327709 TKX327708:TKZ327709 TUT327708:TUV327709 UEP327708:UER327709 UOL327708:UON327709 UYH327708:UYJ327709 VID327708:VIF327709 VRZ327708:VSB327709 WBV327708:WBX327709 WLR327708:WLT327709 WVN327708:WVP327709 F393244:H393245 JB393244:JD393245 SX393244:SZ393245 ACT393244:ACV393245 AMP393244:AMR393245 AWL393244:AWN393245 BGH393244:BGJ393245 BQD393244:BQF393245 BZZ393244:CAB393245 CJV393244:CJX393245 CTR393244:CTT393245 DDN393244:DDP393245 DNJ393244:DNL393245 DXF393244:DXH393245 EHB393244:EHD393245 EQX393244:EQZ393245 FAT393244:FAV393245 FKP393244:FKR393245 FUL393244:FUN393245 GEH393244:GEJ393245 GOD393244:GOF393245 GXZ393244:GYB393245 HHV393244:HHX393245 HRR393244:HRT393245 IBN393244:IBP393245 ILJ393244:ILL393245 IVF393244:IVH393245 JFB393244:JFD393245 JOX393244:JOZ393245 JYT393244:JYV393245 KIP393244:KIR393245 KSL393244:KSN393245 LCH393244:LCJ393245 LMD393244:LMF393245 LVZ393244:LWB393245 MFV393244:MFX393245 MPR393244:MPT393245 MZN393244:MZP393245 NJJ393244:NJL393245 NTF393244:NTH393245 ODB393244:ODD393245 OMX393244:OMZ393245 OWT393244:OWV393245 PGP393244:PGR393245 PQL393244:PQN393245 QAH393244:QAJ393245 QKD393244:QKF393245 QTZ393244:QUB393245 RDV393244:RDX393245 RNR393244:RNT393245 RXN393244:RXP393245 SHJ393244:SHL393245 SRF393244:SRH393245 TBB393244:TBD393245 TKX393244:TKZ393245 TUT393244:TUV393245 UEP393244:UER393245 UOL393244:UON393245 UYH393244:UYJ393245 VID393244:VIF393245 VRZ393244:VSB393245 WBV393244:WBX393245 WLR393244:WLT393245 WVN393244:WVP393245 F458780:H458781 JB458780:JD458781 SX458780:SZ458781 ACT458780:ACV458781 AMP458780:AMR458781 AWL458780:AWN458781 BGH458780:BGJ458781 BQD458780:BQF458781 BZZ458780:CAB458781 CJV458780:CJX458781 CTR458780:CTT458781 DDN458780:DDP458781 DNJ458780:DNL458781 DXF458780:DXH458781 EHB458780:EHD458781 EQX458780:EQZ458781 FAT458780:FAV458781 FKP458780:FKR458781 FUL458780:FUN458781 GEH458780:GEJ458781 GOD458780:GOF458781 GXZ458780:GYB458781 HHV458780:HHX458781 HRR458780:HRT458781 IBN458780:IBP458781 ILJ458780:ILL458781 IVF458780:IVH458781 JFB458780:JFD458781 JOX458780:JOZ458781 JYT458780:JYV458781 KIP458780:KIR458781 KSL458780:KSN458781 LCH458780:LCJ458781 LMD458780:LMF458781 LVZ458780:LWB458781 MFV458780:MFX458781 MPR458780:MPT458781 MZN458780:MZP458781 NJJ458780:NJL458781 NTF458780:NTH458781 ODB458780:ODD458781 OMX458780:OMZ458781 OWT458780:OWV458781 PGP458780:PGR458781 PQL458780:PQN458781 QAH458780:QAJ458781 QKD458780:QKF458781 QTZ458780:QUB458781 RDV458780:RDX458781 RNR458780:RNT458781 RXN458780:RXP458781 SHJ458780:SHL458781 SRF458780:SRH458781 TBB458780:TBD458781 TKX458780:TKZ458781 TUT458780:TUV458781 UEP458780:UER458781 UOL458780:UON458781 UYH458780:UYJ458781 VID458780:VIF458781 VRZ458780:VSB458781 WBV458780:WBX458781 WLR458780:WLT458781 WVN458780:WVP458781 F524316:H524317 JB524316:JD524317 SX524316:SZ524317 ACT524316:ACV524317 AMP524316:AMR524317 AWL524316:AWN524317 BGH524316:BGJ524317 BQD524316:BQF524317 BZZ524316:CAB524317 CJV524316:CJX524317 CTR524316:CTT524317 DDN524316:DDP524317 DNJ524316:DNL524317 DXF524316:DXH524317 EHB524316:EHD524317 EQX524316:EQZ524317 FAT524316:FAV524317 FKP524316:FKR524317 FUL524316:FUN524317 GEH524316:GEJ524317 GOD524316:GOF524317 GXZ524316:GYB524317 HHV524316:HHX524317 HRR524316:HRT524317 IBN524316:IBP524317 ILJ524316:ILL524317 IVF524316:IVH524317 JFB524316:JFD524317 JOX524316:JOZ524317 JYT524316:JYV524317 KIP524316:KIR524317 KSL524316:KSN524317 LCH524316:LCJ524317 LMD524316:LMF524317 LVZ524316:LWB524317 MFV524316:MFX524317 MPR524316:MPT524317 MZN524316:MZP524317 NJJ524316:NJL524317 NTF524316:NTH524317 ODB524316:ODD524317 OMX524316:OMZ524317 OWT524316:OWV524317 PGP524316:PGR524317 PQL524316:PQN524317 QAH524316:QAJ524317 QKD524316:QKF524317 QTZ524316:QUB524317 RDV524316:RDX524317 RNR524316:RNT524317 RXN524316:RXP524317 SHJ524316:SHL524317 SRF524316:SRH524317 TBB524316:TBD524317 TKX524316:TKZ524317 TUT524316:TUV524317 UEP524316:UER524317 UOL524316:UON524317 UYH524316:UYJ524317 VID524316:VIF524317 VRZ524316:VSB524317 WBV524316:WBX524317 WLR524316:WLT524317 WVN524316:WVP524317 F589852:H589853 JB589852:JD589853 SX589852:SZ589853 ACT589852:ACV589853 AMP589852:AMR589853 AWL589852:AWN589853 BGH589852:BGJ589853 BQD589852:BQF589853 BZZ589852:CAB589853 CJV589852:CJX589853 CTR589852:CTT589853 DDN589852:DDP589853 DNJ589852:DNL589853 DXF589852:DXH589853 EHB589852:EHD589853 EQX589852:EQZ589853 FAT589852:FAV589853 FKP589852:FKR589853 FUL589852:FUN589853 GEH589852:GEJ589853 GOD589852:GOF589853 GXZ589852:GYB589853 HHV589852:HHX589853 HRR589852:HRT589853 IBN589852:IBP589853 ILJ589852:ILL589853 IVF589852:IVH589853 JFB589852:JFD589853 JOX589852:JOZ589853 JYT589852:JYV589853 KIP589852:KIR589853 KSL589852:KSN589853 LCH589852:LCJ589853 LMD589852:LMF589853 LVZ589852:LWB589853 MFV589852:MFX589853 MPR589852:MPT589853 MZN589852:MZP589853 NJJ589852:NJL589853 NTF589852:NTH589853 ODB589852:ODD589853 OMX589852:OMZ589853 OWT589852:OWV589853 PGP589852:PGR589853 PQL589852:PQN589853 QAH589852:QAJ589853 QKD589852:QKF589853 QTZ589852:QUB589853 RDV589852:RDX589853 RNR589852:RNT589853 RXN589852:RXP589853 SHJ589852:SHL589853 SRF589852:SRH589853 TBB589852:TBD589853 TKX589852:TKZ589853 TUT589852:TUV589853 UEP589852:UER589853 UOL589852:UON589853 UYH589852:UYJ589853 VID589852:VIF589853 VRZ589852:VSB589853 WBV589852:WBX589853 WLR589852:WLT589853 WVN589852:WVP589853 F655388:H655389 JB655388:JD655389 SX655388:SZ655389 ACT655388:ACV655389 AMP655388:AMR655389 AWL655388:AWN655389 BGH655388:BGJ655389 BQD655388:BQF655389 BZZ655388:CAB655389 CJV655388:CJX655389 CTR655388:CTT655389 DDN655388:DDP655389 DNJ655388:DNL655389 DXF655388:DXH655389 EHB655388:EHD655389 EQX655388:EQZ655389 FAT655388:FAV655389 FKP655388:FKR655389 FUL655388:FUN655389 GEH655388:GEJ655389 GOD655388:GOF655389 GXZ655388:GYB655389 HHV655388:HHX655389 HRR655388:HRT655389 IBN655388:IBP655389 ILJ655388:ILL655389 IVF655388:IVH655389 JFB655388:JFD655389 JOX655388:JOZ655389 JYT655388:JYV655389 KIP655388:KIR655389 KSL655388:KSN655389 LCH655388:LCJ655389 LMD655388:LMF655389 LVZ655388:LWB655389 MFV655388:MFX655389 MPR655388:MPT655389 MZN655388:MZP655389 NJJ655388:NJL655389 NTF655388:NTH655389 ODB655388:ODD655389 OMX655388:OMZ655389 OWT655388:OWV655389 PGP655388:PGR655389 PQL655388:PQN655389 QAH655388:QAJ655389 QKD655388:QKF655389 QTZ655388:QUB655389 RDV655388:RDX655389 RNR655388:RNT655389 RXN655388:RXP655389 SHJ655388:SHL655389 SRF655388:SRH655389 TBB655388:TBD655389 TKX655388:TKZ655389 TUT655388:TUV655389 UEP655388:UER655389 UOL655388:UON655389 UYH655388:UYJ655389 VID655388:VIF655389 VRZ655388:VSB655389 WBV655388:WBX655389 WLR655388:WLT655389 WVN655388:WVP655389 F720924:H720925 JB720924:JD720925 SX720924:SZ720925 ACT720924:ACV720925 AMP720924:AMR720925 AWL720924:AWN720925 BGH720924:BGJ720925 BQD720924:BQF720925 BZZ720924:CAB720925 CJV720924:CJX720925 CTR720924:CTT720925 DDN720924:DDP720925 DNJ720924:DNL720925 DXF720924:DXH720925 EHB720924:EHD720925 EQX720924:EQZ720925 FAT720924:FAV720925 FKP720924:FKR720925 FUL720924:FUN720925 GEH720924:GEJ720925 GOD720924:GOF720925 GXZ720924:GYB720925 HHV720924:HHX720925 HRR720924:HRT720925 IBN720924:IBP720925 ILJ720924:ILL720925 IVF720924:IVH720925 JFB720924:JFD720925 JOX720924:JOZ720925 JYT720924:JYV720925 KIP720924:KIR720925 KSL720924:KSN720925 LCH720924:LCJ720925 LMD720924:LMF720925 LVZ720924:LWB720925 MFV720924:MFX720925 MPR720924:MPT720925 MZN720924:MZP720925 NJJ720924:NJL720925 NTF720924:NTH720925 ODB720924:ODD720925 OMX720924:OMZ720925 OWT720924:OWV720925 PGP720924:PGR720925 PQL720924:PQN720925 QAH720924:QAJ720925 QKD720924:QKF720925 QTZ720924:QUB720925 RDV720924:RDX720925 RNR720924:RNT720925 RXN720924:RXP720925 SHJ720924:SHL720925 SRF720924:SRH720925 TBB720924:TBD720925 TKX720924:TKZ720925 TUT720924:TUV720925 UEP720924:UER720925 UOL720924:UON720925 UYH720924:UYJ720925 VID720924:VIF720925 VRZ720924:VSB720925 WBV720924:WBX720925 WLR720924:WLT720925 WVN720924:WVP720925 F786460:H786461 JB786460:JD786461 SX786460:SZ786461 ACT786460:ACV786461 AMP786460:AMR786461 AWL786460:AWN786461 BGH786460:BGJ786461 BQD786460:BQF786461 BZZ786460:CAB786461 CJV786460:CJX786461 CTR786460:CTT786461 DDN786460:DDP786461 DNJ786460:DNL786461 DXF786460:DXH786461 EHB786460:EHD786461 EQX786460:EQZ786461 FAT786460:FAV786461 FKP786460:FKR786461 FUL786460:FUN786461 GEH786460:GEJ786461 GOD786460:GOF786461 GXZ786460:GYB786461 HHV786460:HHX786461 HRR786460:HRT786461 IBN786460:IBP786461 ILJ786460:ILL786461 IVF786460:IVH786461 JFB786460:JFD786461 JOX786460:JOZ786461 JYT786460:JYV786461 KIP786460:KIR786461 KSL786460:KSN786461 LCH786460:LCJ786461 LMD786460:LMF786461 LVZ786460:LWB786461 MFV786460:MFX786461 MPR786460:MPT786461 MZN786460:MZP786461 NJJ786460:NJL786461 NTF786460:NTH786461 ODB786460:ODD786461 OMX786460:OMZ786461 OWT786460:OWV786461 PGP786460:PGR786461 PQL786460:PQN786461 QAH786460:QAJ786461 QKD786460:QKF786461 QTZ786460:QUB786461 RDV786460:RDX786461 RNR786460:RNT786461 RXN786460:RXP786461 SHJ786460:SHL786461 SRF786460:SRH786461 TBB786460:TBD786461 TKX786460:TKZ786461 TUT786460:TUV786461 UEP786460:UER786461 UOL786460:UON786461 UYH786460:UYJ786461 VID786460:VIF786461 VRZ786460:VSB786461 WBV786460:WBX786461 WLR786460:WLT786461 WVN786460:WVP786461 F851996:H851997 JB851996:JD851997 SX851996:SZ851997 ACT851996:ACV851997 AMP851996:AMR851997 AWL851996:AWN851997 BGH851996:BGJ851997 BQD851996:BQF851997 BZZ851996:CAB851997 CJV851996:CJX851997 CTR851996:CTT851997 DDN851996:DDP851997 DNJ851996:DNL851997 DXF851996:DXH851997 EHB851996:EHD851997 EQX851996:EQZ851997 FAT851996:FAV851997 FKP851996:FKR851997 FUL851996:FUN851997 GEH851996:GEJ851997 GOD851996:GOF851997 GXZ851996:GYB851997 HHV851996:HHX851997 HRR851996:HRT851997 IBN851996:IBP851997 ILJ851996:ILL851997 IVF851996:IVH851997 JFB851996:JFD851997 JOX851996:JOZ851997 JYT851996:JYV851997 KIP851996:KIR851997 KSL851996:KSN851997 LCH851996:LCJ851997 LMD851996:LMF851997 LVZ851996:LWB851997 MFV851996:MFX851997 MPR851996:MPT851997 MZN851996:MZP851997 NJJ851996:NJL851997 NTF851996:NTH851997 ODB851996:ODD851997 OMX851996:OMZ851997 OWT851996:OWV851997 PGP851996:PGR851997 PQL851996:PQN851997 QAH851996:QAJ851997 QKD851996:QKF851997 QTZ851996:QUB851997 RDV851996:RDX851997 RNR851996:RNT851997 RXN851996:RXP851997 SHJ851996:SHL851997 SRF851996:SRH851997 TBB851996:TBD851997 TKX851996:TKZ851997 TUT851996:TUV851997 UEP851996:UER851997 UOL851996:UON851997 UYH851996:UYJ851997 VID851996:VIF851997 VRZ851996:VSB851997 WBV851996:WBX851997 WLR851996:WLT851997 WVN851996:WVP851997 F917532:H917533 JB917532:JD917533 SX917532:SZ917533 ACT917532:ACV917533 AMP917532:AMR917533 AWL917532:AWN917533 BGH917532:BGJ917533 BQD917532:BQF917533 BZZ917532:CAB917533 CJV917532:CJX917533 CTR917532:CTT917533 DDN917532:DDP917533 DNJ917532:DNL917533 DXF917532:DXH917533 EHB917532:EHD917533 EQX917532:EQZ917533 FAT917532:FAV917533 FKP917532:FKR917533 FUL917532:FUN917533 GEH917532:GEJ917533 GOD917532:GOF917533 GXZ917532:GYB917533 HHV917532:HHX917533 HRR917532:HRT917533 IBN917532:IBP917533 ILJ917532:ILL917533 IVF917532:IVH917533 JFB917532:JFD917533 JOX917532:JOZ917533 JYT917532:JYV917533 KIP917532:KIR917533 KSL917532:KSN917533 LCH917532:LCJ917533 LMD917532:LMF917533 LVZ917532:LWB917533 MFV917532:MFX917533 MPR917532:MPT917533 MZN917532:MZP917533 NJJ917532:NJL917533 NTF917532:NTH917533 ODB917532:ODD917533 OMX917532:OMZ917533 OWT917532:OWV917533 PGP917532:PGR917533 PQL917532:PQN917533 QAH917532:QAJ917533 QKD917532:QKF917533 QTZ917532:QUB917533 RDV917532:RDX917533 RNR917532:RNT917533 RXN917532:RXP917533 SHJ917532:SHL917533 SRF917532:SRH917533 TBB917532:TBD917533 TKX917532:TKZ917533 TUT917532:TUV917533 UEP917532:UER917533 UOL917532:UON917533 UYH917532:UYJ917533 VID917532:VIF917533 VRZ917532:VSB917533 WBV917532:WBX917533 WLR917532:WLT917533 WVN917532:WVP917533 F983068:H983069 JB983068:JD983069 SX983068:SZ983069 ACT983068:ACV983069 AMP983068:AMR983069 AWL983068:AWN983069 BGH983068:BGJ983069 BQD983068:BQF983069 BZZ983068:CAB983069 CJV983068:CJX983069 CTR983068:CTT983069 DDN983068:DDP983069 DNJ983068:DNL983069 DXF983068:DXH983069 EHB983068:EHD983069 EQX983068:EQZ983069 FAT983068:FAV983069 FKP983068:FKR983069 FUL983068:FUN983069 GEH983068:GEJ983069 GOD983068:GOF983069 GXZ983068:GYB983069 HHV983068:HHX983069 HRR983068:HRT983069 IBN983068:IBP983069 ILJ983068:ILL983069 IVF983068:IVH983069 JFB983068:JFD983069 JOX983068:JOZ983069 JYT983068:JYV983069 KIP983068:KIR983069 KSL983068:KSN983069 LCH983068:LCJ983069 LMD983068:LMF983069 LVZ983068:LWB983069 MFV983068:MFX983069 MPR983068:MPT983069 MZN983068:MZP983069 NJJ983068:NJL983069 NTF983068:NTH983069 ODB983068:ODD983069 OMX983068:OMZ983069 OWT983068:OWV983069 PGP983068:PGR983069 PQL983068:PQN983069 QAH983068:QAJ983069 QKD983068:QKF983069 QTZ983068:QUB983069 RDV983068:RDX983069 RNR983068:RNT983069 RXN983068:RXP983069 SHJ983068:SHL983069 SRF983068:SRH983069 TBB983068:TBD983069 TKX983068:TKZ983069 TUT983068:TUV983069 UEP983068:UER983069 UOL983068:UON983069 UYH983068:UYJ983069 VID983068:VIF983069 VRZ983068:VSB983069 WBV983068:WBX983069 WLR983068:WLT983069 WVN983068:WVP983069 F87:I87 JB87:JE87 SX87:TA87 ACT87:ACW87 AMP87:AMS87 AWL87:AWO87 BGH87:BGK87 BQD87:BQG87 BZZ87:CAC87 CJV87:CJY87 CTR87:CTU87 DDN87:DDQ87 DNJ87:DNM87 DXF87:DXI87 EHB87:EHE87 EQX87:ERA87 FAT87:FAW87 FKP87:FKS87 FUL87:FUO87 GEH87:GEK87 GOD87:GOG87 GXZ87:GYC87 HHV87:HHY87 HRR87:HRU87 IBN87:IBQ87 ILJ87:ILM87 IVF87:IVI87 JFB87:JFE87 JOX87:JPA87 JYT87:JYW87 KIP87:KIS87 KSL87:KSO87 LCH87:LCK87 LMD87:LMG87 LVZ87:LWC87 MFV87:MFY87 MPR87:MPU87 MZN87:MZQ87 NJJ87:NJM87 NTF87:NTI87 ODB87:ODE87 OMX87:ONA87 OWT87:OWW87 PGP87:PGS87 PQL87:PQO87 QAH87:QAK87 QKD87:QKG87 QTZ87:QUC87 RDV87:RDY87 RNR87:RNU87 RXN87:RXQ87 SHJ87:SHM87 SRF87:SRI87 TBB87:TBE87 TKX87:TLA87 TUT87:TUW87 UEP87:UES87 UOL87:UOO87 UYH87:UYK87 VID87:VIG87 VRZ87:VSC87 WBV87:WBY87 WLR87:WLU87 WVN87:WVQ87 I65607 JE65607 TA65607 ACW65607 AMS65607 AWO65607 BGK65607 BQG65607 CAC65607 CJY65607 CTU65607 DDQ65607 DNM65607 DXI65607 EHE65607 ERA65607 FAW65607 FKS65607 FUO65607 GEK65607 GOG65607 GYC65607 HHY65607 HRU65607 IBQ65607 ILM65607 IVI65607 JFE65607 JPA65607 JYW65607 KIS65607 KSO65607 LCK65607 LMG65607 LWC65607 MFY65607 MPU65607 MZQ65607 NJM65607 NTI65607 ODE65607 ONA65607 OWW65607 PGS65607 PQO65607 QAK65607 QKG65607 QUC65607 RDY65607 RNU65607 RXQ65607 SHM65607 SRI65607 TBE65607 TLA65607 TUW65607 UES65607 UOO65607 UYK65607 VIG65607 VSC65607 WBY65607 WLU65607 WVQ65607 I131143 JE131143 TA131143 ACW131143 AMS131143 AWO131143 BGK131143 BQG131143 CAC131143 CJY131143 CTU131143 DDQ131143 DNM131143 DXI131143 EHE131143 ERA131143 FAW131143 FKS131143 FUO131143 GEK131143 GOG131143 GYC131143 HHY131143 HRU131143 IBQ131143 ILM131143 IVI131143 JFE131143 JPA131143 JYW131143 KIS131143 KSO131143 LCK131143 LMG131143 LWC131143 MFY131143 MPU131143 MZQ131143 NJM131143 NTI131143 ODE131143 ONA131143 OWW131143 PGS131143 PQO131143 QAK131143 QKG131143 QUC131143 RDY131143 RNU131143 RXQ131143 SHM131143 SRI131143 TBE131143 TLA131143 TUW131143 UES131143 UOO131143 UYK131143 VIG131143 VSC131143 WBY131143 WLU131143 WVQ131143 I196679 JE196679 TA196679 ACW196679 AMS196679 AWO196679 BGK196679 BQG196679 CAC196679 CJY196679 CTU196679 DDQ196679 DNM196679 DXI196679 EHE196679 ERA196679 FAW196679 FKS196679 FUO196679 GEK196679 GOG196679 GYC196679 HHY196679 HRU196679 IBQ196679 ILM196679 IVI196679 JFE196679 JPA196679 JYW196679 KIS196679 KSO196679 LCK196679 LMG196679 LWC196679 MFY196679 MPU196679 MZQ196679 NJM196679 NTI196679 ODE196679 ONA196679 OWW196679 PGS196679 PQO196679 QAK196679 QKG196679 QUC196679 RDY196679 RNU196679 RXQ196679 SHM196679 SRI196679 TBE196679 TLA196679 TUW196679 UES196679 UOO196679 UYK196679 VIG196679 VSC196679 WBY196679 WLU196679 WVQ196679 I262215 JE262215 TA262215 ACW262215 AMS262215 AWO262215 BGK262215 BQG262215 CAC262215 CJY262215 CTU262215 DDQ262215 DNM262215 DXI262215 EHE262215 ERA262215 FAW262215 FKS262215 FUO262215 GEK262215 GOG262215 GYC262215 HHY262215 HRU262215 IBQ262215 ILM262215 IVI262215 JFE262215 JPA262215 JYW262215 KIS262215 KSO262215 LCK262215 LMG262215 LWC262215 MFY262215 MPU262215 MZQ262215 NJM262215 NTI262215 ODE262215 ONA262215 OWW262215 PGS262215 PQO262215 QAK262215 QKG262215 QUC262215 RDY262215 RNU262215 RXQ262215 SHM262215 SRI262215 TBE262215 TLA262215 TUW262215 UES262215 UOO262215 UYK262215 VIG262215 VSC262215 WBY262215 WLU262215 WVQ262215 I327751 JE327751 TA327751 ACW327751 AMS327751 AWO327751 BGK327751 BQG327751 CAC327751 CJY327751 CTU327751 DDQ327751 DNM327751 DXI327751 EHE327751 ERA327751 FAW327751 FKS327751 FUO327751 GEK327751 GOG327751 GYC327751 HHY327751 HRU327751 IBQ327751 ILM327751 IVI327751 JFE327751 JPA327751 JYW327751 KIS327751 KSO327751 LCK327751 LMG327751 LWC327751 MFY327751 MPU327751 MZQ327751 NJM327751 NTI327751 ODE327751 ONA327751 OWW327751 PGS327751 PQO327751 QAK327751 QKG327751 QUC327751 RDY327751 RNU327751 RXQ327751 SHM327751 SRI327751 TBE327751 TLA327751 TUW327751 UES327751 UOO327751 UYK327751 VIG327751 VSC327751 WBY327751 WLU327751 WVQ327751 I393287 JE393287 TA393287 ACW393287 AMS393287 AWO393287 BGK393287 BQG393287 CAC393287 CJY393287 CTU393287 DDQ393287 DNM393287 DXI393287 EHE393287 ERA393287 FAW393287 FKS393287 FUO393287 GEK393287 GOG393287 GYC393287 HHY393287 HRU393287 IBQ393287 ILM393287 IVI393287 JFE393287 JPA393287 JYW393287 KIS393287 KSO393287 LCK393287 LMG393287 LWC393287 MFY393287 MPU393287 MZQ393287 NJM393287 NTI393287 ODE393287 ONA393287 OWW393287 PGS393287 PQO393287 QAK393287 QKG393287 QUC393287 RDY393287 RNU393287 RXQ393287 SHM393287 SRI393287 TBE393287 TLA393287 TUW393287 UES393287 UOO393287 UYK393287 VIG393287 VSC393287 WBY393287 WLU393287 WVQ393287 I458823 JE458823 TA458823 ACW458823 AMS458823 AWO458823 BGK458823 BQG458823 CAC458823 CJY458823 CTU458823 DDQ458823 DNM458823 DXI458823 EHE458823 ERA458823 FAW458823 FKS458823 FUO458823 GEK458823 GOG458823 GYC458823 HHY458823 HRU458823 IBQ458823 ILM458823 IVI458823 JFE458823 JPA458823 JYW458823 KIS458823 KSO458823 LCK458823 LMG458823 LWC458823 MFY458823 MPU458823 MZQ458823 NJM458823 NTI458823 ODE458823 ONA458823 OWW458823 PGS458823 PQO458823 QAK458823 QKG458823 QUC458823 RDY458823 RNU458823 RXQ458823 SHM458823 SRI458823 TBE458823 TLA458823 TUW458823 UES458823 UOO458823 UYK458823 VIG458823 VSC458823 WBY458823 WLU458823 WVQ458823 I524359 JE524359 TA524359 ACW524359 AMS524359 AWO524359 BGK524359 BQG524359 CAC524359 CJY524359 CTU524359 DDQ524359 DNM524359 DXI524359 EHE524359 ERA524359 FAW524359 FKS524359 FUO524359 GEK524359 GOG524359 GYC524359 HHY524359 HRU524359 IBQ524359 ILM524359 IVI524359 JFE524359 JPA524359 JYW524359 KIS524359 KSO524359 LCK524359 LMG524359 LWC524359 MFY524359 MPU524359 MZQ524359 NJM524359 NTI524359 ODE524359 ONA524359 OWW524359 PGS524359 PQO524359 QAK524359 QKG524359 QUC524359 RDY524359 RNU524359 RXQ524359 SHM524359 SRI524359 TBE524359 TLA524359 TUW524359 UES524359 UOO524359 UYK524359 VIG524359 VSC524359 WBY524359 WLU524359 WVQ524359 I589895 JE589895 TA589895 ACW589895 AMS589895 AWO589895 BGK589895 BQG589895 CAC589895 CJY589895 CTU589895 DDQ589895 DNM589895 DXI589895 EHE589895 ERA589895 FAW589895 FKS589895 FUO589895 GEK589895 GOG589895 GYC589895 HHY589895 HRU589895 IBQ589895 ILM589895 IVI589895 JFE589895 JPA589895 JYW589895 KIS589895 KSO589895 LCK589895 LMG589895 LWC589895 MFY589895 MPU589895 MZQ589895 NJM589895 NTI589895 ODE589895 ONA589895 OWW589895 PGS589895 PQO589895 QAK589895 QKG589895 QUC589895 RDY589895 RNU589895 RXQ589895 SHM589895 SRI589895 TBE589895 TLA589895 TUW589895 UES589895 UOO589895 UYK589895 VIG589895 VSC589895 WBY589895 WLU589895 WVQ589895 I655431 JE655431 TA655431 ACW655431 AMS655431 AWO655431 BGK655431 BQG655431 CAC655431 CJY655431 CTU655431 DDQ655431 DNM655431 DXI655431 EHE655431 ERA655431 FAW655431 FKS655431 FUO655431 GEK655431 GOG655431 GYC655431 HHY655431 HRU655431 IBQ655431 ILM655431 IVI655431 JFE655431 JPA655431 JYW655431 KIS655431 KSO655431 LCK655431 LMG655431 LWC655431 MFY655431 MPU655431 MZQ655431 NJM655431 NTI655431 ODE655431 ONA655431 OWW655431 PGS655431 PQO655431 QAK655431 QKG655431 QUC655431 RDY655431 RNU655431 RXQ655431 SHM655431 SRI655431 TBE655431 TLA655431 TUW655431 UES655431 UOO655431 UYK655431 VIG655431 VSC655431 WBY655431 WLU655431 WVQ655431 I720967 JE720967 TA720967 ACW720967 AMS720967 AWO720967 BGK720967 BQG720967 CAC720967 CJY720967 CTU720967 DDQ720967 DNM720967 DXI720967 EHE720967 ERA720967 FAW720967 FKS720967 FUO720967 GEK720967 GOG720967 GYC720967 HHY720967 HRU720967 IBQ720967 ILM720967 IVI720967 JFE720967 JPA720967 JYW720967 KIS720967 KSO720967 LCK720967 LMG720967 LWC720967 MFY720967 MPU720967 MZQ720967 NJM720967 NTI720967 ODE720967 ONA720967 OWW720967 PGS720967 PQO720967 QAK720967 QKG720967 QUC720967 RDY720967 RNU720967 RXQ720967 SHM720967 SRI720967 TBE720967 TLA720967 TUW720967 UES720967 UOO720967 UYK720967 VIG720967 VSC720967 WBY720967 WLU720967 WVQ720967 I786503 JE786503 TA786503 ACW786503 AMS786503 AWO786503 BGK786503 BQG786503 CAC786503 CJY786503 CTU786503 DDQ786503 DNM786503 DXI786503 EHE786503 ERA786503 FAW786503 FKS786503 FUO786503 GEK786503 GOG786503 GYC786503 HHY786503 HRU786503 IBQ786503 ILM786503 IVI786503 JFE786503 JPA786503 JYW786503 KIS786503 KSO786503 LCK786503 LMG786503 LWC786503 MFY786503 MPU786503 MZQ786503 NJM786503 NTI786503 ODE786503 ONA786503 OWW786503 PGS786503 PQO786503 QAK786503 QKG786503 QUC786503 RDY786503 RNU786503 RXQ786503 SHM786503 SRI786503 TBE786503 TLA786503 TUW786503 UES786503 UOO786503 UYK786503 VIG786503 VSC786503 WBY786503 WLU786503 WVQ786503 I852039 JE852039 TA852039 ACW852039 AMS852039 AWO852039 BGK852039 BQG852039 CAC852039 CJY852039 CTU852039 DDQ852039 DNM852039 DXI852039 EHE852039 ERA852039 FAW852039 FKS852039 FUO852039 GEK852039 GOG852039 GYC852039 HHY852039 HRU852039 IBQ852039 ILM852039 IVI852039 JFE852039 JPA852039 JYW852039 KIS852039 KSO852039 LCK852039 LMG852039 LWC852039 MFY852039 MPU852039 MZQ852039 NJM852039 NTI852039 ODE852039 ONA852039 OWW852039 PGS852039 PQO852039 QAK852039 QKG852039 QUC852039 RDY852039 RNU852039 RXQ852039 SHM852039 SRI852039 TBE852039 TLA852039 TUW852039 UES852039 UOO852039 UYK852039 VIG852039 VSC852039 WBY852039 WLU852039 WVQ852039 I917575 JE917575 TA917575 ACW917575 AMS917575 AWO917575 BGK917575 BQG917575 CAC917575 CJY917575 CTU917575 DDQ917575 DNM917575 DXI917575 EHE917575 ERA917575 FAW917575 FKS917575 FUO917575 GEK917575 GOG917575 GYC917575 HHY917575 HRU917575 IBQ917575 ILM917575 IVI917575 JFE917575 JPA917575 JYW917575 KIS917575 KSO917575 LCK917575 LMG917575 LWC917575 MFY917575 MPU917575 MZQ917575 NJM917575 NTI917575 ODE917575 ONA917575 OWW917575 PGS917575 PQO917575 QAK917575 QKG917575 QUC917575 RDY917575 RNU917575 RXQ917575 SHM917575 SRI917575 TBE917575 TLA917575 TUW917575 UES917575 UOO917575 UYK917575 VIG917575 VSC917575 WBY917575 WLU917575 WVQ917575 I983111 JE983111 TA983111 ACW983111 AMS983111 AWO983111 BGK983111 BQG983111 CAC983111 CJY983111 CTU983111 DDQ983111 DNM983111 DXI983111 EHE983111 ERA983111 FAW983111 FKS983111 FUO983111 GEK983111 GOG983111 GYC983111 HHY983111 HRU983111 IBQ983111 ILM983111 IVI983111 JFE983111 JPA983111 JYW983111 KIS983111 KSO983111 LCK983111 LMG983111 LWC983111 MFY983111 MPU983111 MZQ983111 NJM983111 NTI983111 ODE983111 ONA983111 OWW983111 PGS983111 PQO983111 QAK983111 QKG983111 QUC983111 RDY983111 RNU983111 RXQ983111 SHM983111 SRI983111 TBE983111 TLA983111 TUW983111 UES983111 UOO983111 UYK983111 VIG983111 VSC983111 WBY983111 WLU983111 WVQ983111" xr:uid="{C1CA299D-9ADB-4B08-B98D-6F01019931EB}">
      <formula1>"φ5,φ6.35,φ7,φ7.94,φ9.52"</formula1>
    </dataValidation>
    <dataValidation type="list" allowBlank="1" showInputMessage="1" showErrorMessage="1" sqref="F97:H98 JB97:JD98 SX97:SZ98 ACT97:ACV98 AMP97:AMR98 AWL97:AWN98 BGH97:BGJ98 BQD97:BQF98 BZZ97:CAB98 CJV97:CJX98 CTR97:CTT98 DDN97:DDP98 DNJ97:DNL98 DXF97:DXH98 EHB97:EHD98 EQX97:EQZ98 FAT97:FAV98 FKP97:FKR98 FUL97:FUN98 GEH97:GEJ98 GOD97:GOF98 GXZ97:GYB98 HHV97:HHX98 HRR97:HRT98 IBN97:IBP98 ILJ97:ILL98 IVF97:IVH98 JFB97:JFD98 JOX97:JOZ98 JYT97:JYV98 KIP97:KIR98 KSL97:KSN98 LCH97:LCJ98 LMD97:LMF98 LVZ97:LWB98 MFV97:MFX98 MPR97:MPT98 MZN97:MZP98 NJJ97:NJL98 NTF97:NTH98 ODB97:ODD98 OMX97:OMZ98 OWT97:OWV98 PGP97:PGR98 PQL97:PQN98 QAH97:QAJ98 QKD97:QKF98 QTZ97:QUB98 RDV97:RDX98 RNR97:RNT98 RXN97:RXP98 SHJ97:SHL98 SRF97:SRH98 TBB97:TBD98 TKX97:TKZ98 TUT97:TUV98 UEP97:UER98 UOL97:UON98 UYH97:UYJ98 VID97:VIF98 VRZ97:VSB98 WBV97:WBX98 WLR97:WLT98 WVN97:WVP98 F65622:H65623 JB65622:JD65623 SX65622:SZ65623 ACT65622:ACV65623 AMP65622:AMR65623 AWL65622:AWN65623 BGH65622:BGJ65623 BQD65622:BQF65623 BZZ65622:CAB65623 CJV65622:CJX65623 CTR65622:CTT65623 DDN65622:DDP65623 DNJ65622:DNL65623 DXF65622:DXH65623 EHB65622:EHD65623 EQX65622:EQZ65623 FAT65622:FAV65623 FKP65622:FKR65623 FUL65622:FUN65623 GEH65622:GEJ65623 GOD65622:GOF65623 GXZ65622:GYB65623 HHV65622:HHX65623 HRR65622:HRT65623 IBN65622:IBP65623 ILJ65622:ILL65623 IVF65622:IVH65623 JFB65622:JFD65623 JOX65622:JOZ65623 JYT65622:JYV65623 KIP65622:KIR65623 KSL65622:KSN65623 LCH65622:LCJ65623 LMD65622:LMF65623 LVZ65622:LWB65623 MFV65622:MFX65623 MPR65622:MPT65623 MZN65622:MZP65623 NJJ65622:NJL65623 NTF65622:NTH65623 ODB65622:ODD65623 OMX65622:OMZ65623 OWT65622:OWV65623 PGP65622:PGR65623 PQL65622:PQN65623 QAH65622:QAJ65623 QKD65622:QKF65623 QTZ65622:QUB65623 RDV65622:RDX65623 RNR65622:RNT65623 RXN65622:RXP65623 SHJ65622:SHL65623 SRF65622:SRH65623 TBB65622:TBD65623 TKX65622:TKZ65623 TUT65622:TUV65623 UEP65622:UER65623 UOL65622:UON65623 UYH65622:UYJ65623 VID65622:VIF65623 VRZ65622:VSB65623 WBV65622:WBX65623 WLR65622:WLT65623 WVN65622:WVP65623 F131158:H131159 JB131158:JD131159 SX131158:SZ131159 ACT131158:ACV131159 AMP131158:AMR131159 AWL131158:AWN131159 BGH131158:BGJ131159 BQD131158:BQF131159 BZZ131158:CAB131159 CJV131158:CJX131159 CTR131158:CTT131159 DDN131158:DDP131159 DNJ131158:DNL131159 DXF131158:DXH131159 EHB131158:EHD131159 EQX131158:EQZ131159 FAT131158:FAV131159 FKP131158:FKR131159 FUL131158:FUN131159 GEH131158:GEJ131159 GOD131158:GOF131159 GXZ131158:GYB131159 HHV131158:HHX131159 HRR131158:HRT131159 IBN131158:IBP131159 ILJ131158:ILL131159 IVF131158:IVH131159 JFB131158:JFD131159 JOX131158:JOZ131159 JYT131158:JYV131159 KIP131158:KIR131159 KSL131158:KSN131159 LCH131158:LCJ131159 LMD131158:LMF131159 LVZ131158:LWB131159 MFV131158:MFX131159 MPR131158:MPT131159 MZN131158:MZP131159 NJJ131158:NJL131159 NTF131158:NTH131159 ODB131158:ODD131159 OMX131158:OMZ131159 OWT131158:OWV131159 PGP131158:PGR131159 PQL131158:PQN131159 QAH131158:QAJ131159 QKD131158:QKF131159 QTZ131158:QUB131159 RDV131158:RDX131159 RNR131158:RNT131159 RXN131158:RXP131159 SHJ131158:SHL131159 SRF131158:SRH131159 TBB131158:TBD131159 TKX131158:TKZ131159 TUT131158:TUV131159 UEP131158:UER131159 UOL131158:UON131159 UYH131158:UYJ131159 VID131158:VIF131159 VRZ131158:VSB131159 WBV131158:WBX131159 WLR131158:WLT131159 WVN131158:WVP131159 F196694:H196695 JB196694:JD196695 SX196694:SZ196695 ACT196694:ACV196695 AMP196694:AMR196695 AWL196694:AWN196695 BGH196694:BGJ196695 BQD196694:BQF196695 BZZ196694:CAB196695 CJV196694:CJX196695 CTR196694:CTT196695 DDN196694:DDP196695 DNJ196694:DNL196695 DXF196694:DXH196695 EHB196694:EHD196695 EQX196694:EQZ196695 FAT196694:FAV196695 FKP196694:FKR196695 FUL196694:FUN196695 GEH196694:GEJ196695 GOD196694:GOF196695 GXZ196694:GYB196695 HHV196694:HHX196695 HRR196694:HRT196695 IBN196694:IBP196695 ILJ196694:ILL196695 IVF196694:IVH196695 JFB196694:JFD196695 JOX196694:JOZ196695 JYT196694:JYV196695 KIP196694:KIR196695 KSL196694:KSN196695 LCH196694:LCJ196695 LMD196694:LMF196695 LVZ196694:LWB196695 MFV196694:MFX196695 MPR196694:MPT196695 MZN196694:MZP196695 NJJ196694:NJL196695 NTF196694:NTH196695 ODB196694:ODD196695 OMX196694:OMZ196695 OWT196694:OWV196695 PGP196694:PGR196695 PQL196694:PQN196695 QAH196694:QAJ196695 QKD196694:QKF196695 QTZ196694:QUB196695 RDV196694:RDX196695 RNR196694:RNT196695 RXN196694:RXP196695 SHJ196694:SHL196695 SRF196694:SRH196695 TBB196694:TBD196695 TKX196694:TKZ196695 TUT196694:TUV196695 UEP196694:UER196695 UOL196694:UON196695 UYH196694:UYJ196695 VID196694:VIF196695 VRZ196694:VSB196695 WBV196694:WBX196695 WLR196694:WLT196695 WVN196694:WVP196695 F262230:H262231 JB262230:JD262231 SX262230:SZ262231 ACT262230:ACV262231 AMP262230:AMR262231 AWL262230:AWN262231 BGH262230:BGJ262231 BQD262230:BQF262231 BZZ262230:CAB262231 CJV262230:CJX262231 CTR262230:CTT262231 DDN262230:DDP262231 DNJ262230:DNL262231 DXF262230:DXH262231 EHB262230:EHD262231 EQX262230:EQZ262231 FAT262230:FAV262231 FKP262230:FKR262231 FUL262230:FUN262231 GEH262230:GEJ262231 GOD262230:GOF262231 GXZ262230:GYB262231 HHV262230:HHX262231 HRR262230:HRT262231 IBN262230:IBP262231 ILJ262230:ILL262231 IVF262230:IVH262231 JFB262230:JFD262231 JOX262230:JOZ262231 JYT262230:JYV262231 KIP262230:KIR262231 KSL262230:KSN262231 LCH262230:LCJ262231 LMD262230:LMF262231 LVZ262230:LWB262231 MFV262230:MFX262231 MPR262230:MPT262231 MZN262230:MZP262231 NJJ262230:NJL262231 NTF262230:NTH262231 ODB262230:ODD262231 OMX262230:OMZ262231 OWT262230:OWV262231 PGP262230:PGR262231 PQL262230:PQN262231 QAH262230:QAJ262231 QKD262230:QKF262231 QTZ262230:QUB262231 RDV262230:RDX262231 RNR262230:RNT262231 RXN262230:RXP262231 SHJ262230:SHL262231 SRF262230:SRH262231 TBB262230:TBD262231 TKX262230:TKZ262231 TUT262230:TUV262231 UEP262230:UER262231 UOL262230:UON262231 UYH262230:UYJ262231 VID262230:VIF262231 VRZ262230:VSB262231 WBV262230:WBX262231 WLR262230:WLT262231 WVN262230:WVP262231 F327766:H327767 JB327766:JD327767 SX327766:SZ327767 ACT327766:ACV327767 AMP327766:AMR327767 AWL327766:AWN327767 BGH327766:BGJ327767 BQD327766:BQF327767 BZZ327766:CAB327767 CJV327766:CJX327767 CTR327766:CTT327767 DDN327766:DDP327767 DNJ327766:DNL327767 DXF327766:DXH327767 EHB327766:EHD327767 EQX327766:EQZ327767 FAT327766:FAV327767 FKP327766:FKR327767 FUL327766:FUN327767 GEH327766:GEJ327767 GOD327766:GOF327767 GXZ327766:GYB327767 HHV327766:HHX327767 HRR327766:HRT327767 IBN327766:IBP327767 ILJ327766:ILL327767 IVF327766:IVH327767 JFB327766:JFD327767 JOX327766:JOZ327767 JYT327766:JYV327767 KIP327766:KIR327767 KSL327766:KSN327767 LCH327766:LCJ327767 LMD327766:LMF327767 LVZ327766:LWB327767 MFV327766:MFX327767 MPR327766:MPT327767 MZN327766:MZP327767 NJJ327766:NJL327767 NTF327766:NTH327767 ODB327766:ODD327767 OMX327766:OMZ327767 OWT327766:OWV327767 PGP327766:PGR327767 PQL327766:PQN327767 QAH327766:QAJ327767 QKD327766:QKF327767 QTZ327766:QUB327767 RDV327766:RDX327767 RNR327766:RNT327767 RXN327766:RXP327767 SHJ327766:SHL327767 SRF327766:SRH327767 TBB327766:TBD327767 TKX327766:TKZ327767 TUT327766:TUV327767 UEP327766:UER327767 UOL327766:UON327767 UYH327766:UYJ327767 VID327766:VIF327767 VRZ327766:VSB327767 WBV327766:WBX327767 WLR327766:WLT327767 WVN327766:WVP327767 F393302:H393303 JB393302:JD393303 SX393302:SZ393303 ACT393302:ACV393303 AMP393302:AMR393303 AWL393302:AWN393303 BGH393302:BGJ393303 BQD393302:BQF393303 BZZ393302:CAB393303 CJV393302:CJX393303 CTR393302:CTT393303 DDN393302:DDP393303 DNJ393302:DNL393303 DXF393302:DXH393303 EHB393302:EHD393303 EQX393302:EQZ393303 FAT393302:FAV393303 FKP393302:FKR393303 FUL393302:FUN393303 GEH393302:GEJ393303 GOD393302:GOF393303 GXZ393302:GYB393303 HHV393302:HHX393303 HRR393302:HRT393303 IBN393302:IBP393303 ILJ393302:ILL393303 IVF393302:IVH393303 JFB393302:JFD393303 JOX393302:JOZ393303 JYT393302:JYV393303 KIP393302:KIR393303 KSL393302:KSN393303 LCH393302:LCJ393303 LMD393302:LMF393303 LVZ393302:LWB393303 MFV393302:MFX393303 MPR393302:MPT393303 MZN393302:MZP393303 NJJ393302:NJL393303 NTF393302:NTH393303 ODB393302:ODD393303 OMX393302:OMZ393303 OWT393302:OWV393303 PGP393302:PGR393303 PQL393302:PQN393303 QAH393302:QAJ393303 QKD393302:QKF393303 QTZ393302:QUB393303 RDV393302:RDX393303 RNR393302:RNT393303 RXN393302:RXP393303 SHJ393302:SHL393303 SRF393302:SRH393303 TBB393302:TBD393303 TKX393302:TKZ393303 TUT393302:TUV393303 UEP393302:UER393303 UOL393302:UON393303 UYH393302:UYJ393303 VID393302:VIF393303 VRZ393302:VSB393303 WBV393302:WBX393303 WLR393302:WLT393303 WVN393302:WVP393303 F458838:H458839 JB458838:JD458839 SX458838:SZ458839 ACT458838:ACV458839 AMP458838:AMR458839 AWL458838:AWN458839 BGH458838:BGJ458839 BQD458838:BQF458839 BZZ458838:CAB458839 CJV458838:CJX458839 CTR458838:CTT458839 DDN458838:DDP458839 DNJ458838:DNL458839 DXF458838:DXH458839 EHB458838:EHD458839 EQX458838:EQZ458839 FAT458838:FAV458839 FKP458838:FKR458839 FUL458838:FUN458839 GEH458838:GEJ458839 GOD458838:GOF458839 GXZ458838:GYB458839 HHV458838:HHX458839 HRR458838:HRT458839 IBN458838:IBP458839 ILJ458838:ILL458839 IVF458838:IVH458839 JFB458838:JFD458839 JOX458838:JOZ458839 JYT458838:JYV458839 KIP458838:KIR458839 KSL458838:KSN458839 LCH458838:LCJ458839 LMD458838:LMF458839 LVZ458838:LWB458839 MFV458838:MFX458839 MPR458838:MPT458839 MZN458838:MZP458839 NJJ458838:NJL458839 NTF458838:NTH458839 ODB458838:ODD458839 OMX458838:OMZ458839 OWT458838:OWV458839 PGP458838:PGR458839 PQL458838:PQN458839 QAH458838:QAJ458839 QKD458838:QKF458839 QTZ458838:QUB458839 RDV458838:RDX458839 RNR458838:RNT458839 RXN458838:RXP458839 SHJ458838:SHL458839 SRF458838:SRH458839 TBB458838:TBD458839 TKX458838:TKZ458839 TUT458838:TUV458839 UEP458838:UER458839 UOL458838:UON458839 UYH458838:UYJ458839 VID458838:VIF458839 VRZ458838:VSB458839 WBV458838:WBX458839 WLR458838:WLT458839 WVN458838:WVP458839 F524374:H524375 JB524374:JD524375 SX524374:SZ524375 ACT524374:ACV524375 AMP524374:AMR524375 AWL524374:AWN524375 BGH524374:BGJ524375 BQD524374:BQF524375 BZZ524374:CAB524375 CJV524374:CJX524375 CTR524374:CTT524375 DDN524374:DDP524375 DNJ524374:DNL524375 DXF524374:DXH524375 EHB524374:EHD524375 EQX524374:EQZ524375 FAT524374:FAV524375 FKP524374:FKR524375 FUL524374:FUN524375 GEH524374:GEJ524375 GOD524374:GOF524375 GXZ524374:GYB524375 HHV524374:HHX524375 HRR524374:HRT524375 IBN524374:IBP524375 ILJ524374:ILL524375 IVF524374:IVH524375 JFB524374:JFD524375 JOX524374:JOZ524375 JYT524374:JYV524375 KIP524374:KIR524375 KSL524374:KSN524375 LCH524374:LCJ524375 LMD524374:LMF524375 LVZ524374:LWB524375 MFV524374:MFX524375 MPR524374:MPT524375 MZN524374:MZP524375 NJJ524374:NJL524375 NTF524374:NTH524375 ODB524374:ODD524375 OMX524374:OMZ524375 OWT524374:OWV524375 PGP524374:PGR524375 PQL524374:PQN524375 QAH524374:QAJ524375 QKD524374:QKF524375 QTZ524374:QUB524375 RDV524374:RDX524375 RNR524374:RNT524375 RXN524374:RXP524375 SHJ524374:SHL524375 SRF524374:SRH524375 TBB524374:TBD524375 TKX524374:TKZ524375 TUT524374:TUV524375 UEP524374:UER524375 UOL524374:UON524375 UYH524374:UYJ524375 VID524374:VIF524375 VRZ524374:VSB524375 WBV524374:WBX524375 WLR524374:WLT524375 WVN524374:WVP524375 F589910:H589911 JB589910:JD589911 SX589910:SZ589911 ACT589910:ACV589911 AMP589910:AMR589911 AWL589910:AWN589911 BGH589910:BGJ589911 BQD589910:BQF589911 BZZ589910:CAB589911 CJV589910:CJX589911 CTR589910:CTT589911 DDN589910:DDP589911 DNJ589910:DNL589911 DXF589910:DXH589911 EHB589910:EHD589911 EQX589910:EQZ589911 FAT589910:FAV589911 FKP589910:FKR589911 FUL589910:FUN589911 GEH589910:GEJ589911 GOD589910:GOF589911 GXZ589910:GYB589911 HHV589910:HHX589911 HRR589910:HRT589911 IBN589910:IBP589911 ILJ589910:ILL589911 IVF589910:IVH589911 JFB589910:JFD589911 JOX589910:JOZ589911 JYT589910:JYV589911 KIP589910:KIR589911 KSL589910:KSN589911 LCH589910:LCJ589911 LMD589910:LMF589911 LVZ589910:LWB589911 MFV589910:MFX589911 MPR589910:MPT589911 MZN589910:MZP589911 NJJ589910:NJL589911 NTF589910:NTH589911 ODB589910:ODD589911 OMX589910:OMZ589911 OWT589910:OWV589911 PGP589910:PGR589911 PQL589910:PQN589911 QAH589910:QAJ589911 QKD589910:QKF589911 QTZ589910:QUB589911 RDV589910:RDX589911 RNR589910:RNT589911 RXN589910:RXP589911 SHJ589910:SHL589911 SRF589910:SRH589911 TBB589910:TBD589911 TKX589910:TKZ589911 TUT589910:TUV589911 UEP589910:UER589911 UOL589910:UON589911 UYH589910:UYJ589911 VID589910:VIF589911 VRZ589910:VSB589911 WBV589910:WBX589911 WLR589910:WLT589911 WVN589910:WVP589911 F655446:H655447 JB655446:JD655447 SX655446:SZ655447 ACT655446:ACV655447 AMP655446:AMR655447 AWL655446:AWN655447 BGH655446:BGJ655447 BQD655446:BQF655447 BZZ655446:CAB655447 CJV655446:CJX655447 CTR655446:CTT655447 DDN655446:DDP655447 DNJ655446:DNL655447 DXF655446:DXH655447 EHB655446:EHD655447 EQX655446:EQZ655447 FAT655446:FAV655447 FKP655446:FKR655447 FUL655446:FUN655447 GEH655446:GEJ655447 GOD655446:GOF655447 GXZ655446:GYB655447 HHV655446:HHX655447 HRR655446:HRT655447 IBN655446:IBP655447 ILJ655446:ILL655447 IVF655446:IVH655447 JFB655446:JFD655447 JOX655446:JOZ655447 JYT655446:JYV655447 KIP655446:KIR655447 KSL655446:KSN655447 LCH655446:LCJ655447 LMD655446:LMF655447 LVZ655446:LWB655447 MFV655446:MFX655447 MPR655446:MPT655447 MZN655446:MZP655447 NJJ655446:NJL655447 NTF655446:NTH655447 ODB655446:ODD655447 OMX655446:OMZ655447 OWT655446:OWV655447 PGP655446:PGR655447 PQL655446:PQN655447 QAH655446:QAJ655447 QKD655446:QKF655447 QTZ655446:QUB655447 RDV655446:RDX655447 RNR655446:RNT655447 RXN655446:RXP655447 SHJ655446:SHL655447 SRF655446:SRH655447 TBB655446:TBD655447 TKX655446:TKZ655447 TUT655446:TUV655447 UEP655446:UER655447 UOL655446:UON655447 UYH655446:UYJ655447 VID655446:VIF655447 VRZ655446:VSB655447 WBV655446:WBX655447 WLR655446:WLT655447 WVN655446:WVP655447 F720982:H720983 JB720982:JD720983 SX720982:SZ720983 ACT720982:ACV720983 AMP720982:AMR720983 AWL720982:AWN720983 BGH720982:BGJ720983 BQD720982:BQF720983 BZZ720982:CAB720983 CJV720982:CJX720983 CTR720982:CTT720983 DDN720982:DDP720983 DNJ720982:DNL720983 DXF720982:DXH720983 EHB720982:EHD720983 EQX720982:EQZ720983 FAT720982:FAV720983 FKP720982:FKR720983 FUL720982:FUN720983 GEH720982:GEJ720983 GOD720982:GOF720983 GXZ720982:GYB720983 HHV720982:HHX720983 HRR720982:HRT720983 IBN720982:IBP720983 ILJ720982:ILL720983 IVF720982:IVH720983 JFB720982:JFD720983 JOX720982:JOZ720983 JYT720982:JYV720983 KIP720982:KIR720983 KSL720982:KSN720983 LCH720982:LCJ720983 LMD720982:LMF720983 LVZ720982:LWB720983 MFV720982:MFX720983 MPR720982:MPT720983 MZN720982:MZP720983 NJJ720982:NJL720983 NTF720982:NTH720983 ODB720982:ODD720983 OMX720982:OMZ720983 OWT720982:OWV720983 PGP720982:PGR720983 PQL720982:PQN720983 QAH720982:QAJ720983 QKD720982:QKF720983 QTZ720982:QUB720983 RDV720982:RDX720983 RNR720982:RNT720983 RXN720982:RXP720983 SHJ720982:SHL720983 SRF720982:SRH720983 TBB720982:TBD720983 TKX720982:TKZ720983 TUT720982:TUV720983 UEP720982:UER720983 UOL720982:UON720983 UYH720982:UYJ720983 VID720982:VIF720983 VRZ720982:VSB720983 WBV720982:WBX720983 WLR720982:WLT720983 WVN720982:WVP720983 F786518:H786519 JB786518:JD786519 SX786518:SZ786519 ACT786518:ACV786519 AMP786518:AMR786519 AWL786518:AWN786519 BGH786518:BGJ786519 BQD786518:BQF786519 BZZ786518:CAB786519 CJV786518:CJX786519 CTR786518:CTT786519 DDN786518:DDP786519 DNJ786518:DNL786519 DXF786518:DXH786519 EHB786518:EHD786519 EQX786518:EQZ786519 FAT786518:FAV786519 FKP786518:FKR786519 FUL786518:FUN786519 GEH786518:GEJ786519 GOD786518:GOF786519 GXZ786518:GYB786519 HHV786518:HHX786519 HRR786518:HRT786519 IBN786518:IBP786519 ILJ786518:ILL786519 IVF786518:IVH786519 JFB786518:JFD786519 JOX786518:JOZ786519 JYT786518:JYV786519 KIP786518:KIR786519 KSL786518:KSN786519 LCH786518:LCJ786519 LMD786518:LMF786519 LVZ786518:LWB786519 MFV786518:MFX786519 MPR786518:MPT786519 MZN786518:MZP786519 NJJ786518:NJL786519 NTF786518:NTH786519 ODB786518:ODD786519 OMX786518:OMZ786519 OWT786518:OWV786519 PGP786518:PGR786519 PQL786518:PQN786519 QAH786518:QAJ786519 QKD786518:QKF786519 QTZ786518:QUB786519 RDV786518:RDX786519 RNR786518:RNT786519 RXN786518:RXP786519 SHJ786518:SHL786519 SRF786518:SRH786519 TBB786518:TBD786519 TKX786518:TKZ786519 TUT786518:TUV786519 UEP786518:UER786519 UOL786518:UON786519 UYH786518:UYJ786519 VID786518:VIF786519 VRZ786518:VSB786519 WBV786518:WBX786519 WLR786518:WLT786519 WVN786518:WVP786519 F852054:H852055 JB852054:JD852055 SX852054:SZ852055 ACT852054:ACV852055 AMP852054:AMR852055 AWL852054:AWN852055 BGH852054:BGJ852055 BQD852054:BQF852055 BZZ852054:CAB852055 CJV852054:CJX852055 CTR852054:CTT852055 DDN852054:DDP852055 DNJ852054:DNL852055 DXF852054:DXH852055 EHB852054:EHD852055 EQX852054:EQZ852055 FAT852054:FAV852055 FKP852054:FKR852055 FUL852054:FUN852055 GEH852054:GEJ852055 GOD852054:GOF852055 GXZ852054:GYB852055 HHV852054:HHX852055 HRR852054:HRT852055 IBN852054:IBP852055 ILJ852054:ILL852055 IVF852054:IVH852055 JFB852054:JFD852055 JOX852054:JOZ852055 JYT852054:JYV852055 KIP852054:KIR852055 KSL852054:KSN852055 LCH852054:LCJ852055 LMD852054:LMF852055 LVZ852054:LWB852055 MFV852054:MFX852055 MPR852054:MPT852055 MZN852054:MZP852055 NJJ852054:NJL852055 NTF852054:NTH852055 ODB852054:ODD852055 OMX852054:OMZ852055 OWT852054:OWV852055 PGP852054:PGR852055 PQL852054:PQN852055 QAH852054:QAJ852055 QKD852054:QKF852055 QTZ852054:QUB852055 RDV852054:RDX852055 RNR852054:RNT852055 RXN852054:RXP852055 SHJ852054:SHL852055 SRF852054:SRH852055 TBB852054:TBD852055 TKX852054:TKZ852055 TUT852054:TUV852055 UEP852054:UER852055 UOL852054:UON852055 UYH852054:UYJ852055 VID852054:VIF852055 VRZ852054:VSB852055 WBV852054:WBX852055 WLR852054:WLT852055 WVN852054:WVP852055 F917590:H917591 JB917590:JD917591 SX917590:SZ917591 ACT917590:ACV917591 AMP917590:AMR917591 AWL917590:AWN917591 BGH917590:BGJ917591 BQD917590:BQF917591 BZZ917590:CAB917591 CJV917590:CJX917591 CTR917590:CTT917591 DDN917590:DDP917591 DNJ917590:DNL917591 DXF917590:DXH917591 EHB917590:EHD917591 EQX917590:EQZ917591 FAT917590:FAV917591 FKP917590:FKR917591 FUL917590:FUN917591 GEH917590:GEJ917591 GOD917590:GOF917591 GXZ917590:GYB917591 HHV917590:HHX917591 HRR917590:HRT917591 IBN917590:IBP917591 ILJ917590:ILL917591 IVF917590:IVH917591 JFB917590:JFD917591 JOX917590:JOZ917591 JYT917590:JYV917591 KIP917590:KIR917591 KSL917590:KSN917591 LCH917590:LCJ917591 LMD917590:LMF917591 LVZ917590:LWB917591 MFV917590:MFX917591 MPR917590:MPT917591 MZN917590:MZP917591 NJJ917590:NJL917591 NTF917590:NTH917591 ODB917590:ODD917591 OMX917590:OMZ917591 OWT917590:OWV917591 PGP917590:PGR917591 PQL917590:PQN917591 QAH917590:QAJ917591 QKD917590:QKF917591 QTZ917590:QUB917591 RDV917590:RDX917591 RNR917590:RNT917591 RXN917590:RXP917591 SHJ917590:SHL917591 SRF917590:SRH917591 TBB917590:TBD917591 TKX917590:TKZ917591 TUT917590:TUV917591 UEP917590:UER917591 UOL917590:UON917591 UYH917590:UYJ917591 VID917590:VIF917591 VRZ917590:VSB917591 WBV917590:WBX917591 WLR917590:WLT917591 WVN917590:WVP917591 F983126:H983127 JB983126:JD983127 SX983126:SZ983127 ACT983126:ACV983127 AMP983126:AMR983127 AWL983126:AWN983127 BGH983126:BGJ983127 BQD983126:BQF983127 BZZ983126:CAB983127 CJV983126:CJX983127 CTR983126:CTT983127 DDN983126:DDP983127 DNJ983126:DNL983127 DXF983126:DXH983127 EHB983126:EHD983127 EQX983126:EQZ983127 FAT983126:FAV983127 FKP983126:FKR983127 FUL983126:FUN983127 GEH983126:GEJ983127 GOD983126:GOF983127 GXZ983126:GYB983127 HHV983126:HHX983127 HRR983126:HRT983127 IBN983126:IBP983127 ILJ983126:ILL983127 IVF983126:IVH983127 JFB983126:JFD983127 JOX983126:JOZ983127 JYT983126:JYV983127 KIP983126:KIR983127 KSL983126:KSN983127 LCH983126:LCJ983127 LMD983126:LMF983127 LVZ983126:LWB983127 MFV983126:MFX983127 MPR983126:MPT983127 MZN983126:MZP983127 NJJ983126:NJL983127 NTF983126:NTH983127 ODB983126:ODD983127 OMX983126:OMZ983127 OWT983126:OWV983127 PGP983126:PGR983127 PQL983126:PQN983127 QAH983126:QAJ983127 QKD983126:QKF983127 QTZ983126:QUB983127 RDV983126:RDX983127 RNR983126:RNT983127 RXN983126:RXP983127 SHJ983126:SHL983127 SRF983126:SRH983127 TBB983126:TBD983127 TKX983126:TKZ983127 TUT983126:TUV983127 UEP983126:UER983127 UOL983126:UON983127 UYH983126:UYJ983127 VID983126:VIF983127 VRZ983126:VSB983127 WBV983126:WBX983127 WLR983126:WLT983127 WVN983126:WVP983127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BF40997A-3D97-4218-AB65-FE45BD521C5C}">
      <formula1>"T1,T2,T3"</formula1>
    </dataValidation>
    <dataValidation type="list" allowBlank="1" showInputMessage="1" showErrorMessage="1" sqref="F100:I100 JB100:JE100 SX100:TA100 ACT100:ACW100 AMP100:AMS100 AWL100:AWO100 BGH100:BGK100 BQD100:BQG100 BZZ100:CAC100 CJV100:CJY100 CTR100:CTU100 DDN100:DDQ100 DNJ100:DNM100 DXF100:DXI100 EHB100:EHE100 EQX100:ERA100 FAT100:FAW100 FKP100:FKS100 FUL100:FUO100 GEH100:GEK100 GOD100:GOG100 GXZ100:GYC100 HHV100:HHY100 HRR100:HRU100 IBN100:IBQ100 ILJ100:ILM100 IVF100:IVI100 JFB100:JFE100 JOX100:JPA100 JYT100:JYW100 KIP100:KIS100 KSL100:KSO100 LCH100:LCK100 LMD100:LMG100 LVZ100:LWC100 MFV100:MFY100 MPR100:MPU100 MZN100:MZQ100 NJJ100:NJM100 NTF100:NTI100 ODB100:ODE100 OMX100:ONA100 OWT100:OWW100 PGP100:PGS100 PQL100:PQO100 QAH100:QAK100 QKD100:QKG100 QTZ100:QUC100 RDV100:RDY100 RNR100:RNU100 RXN100:RXQ100 SHJ100:SHM100 SRF100:SRI100 TBB100:TBE100 TKX100:TLA100 TUT100:TUW100 UEP100:UES100 UOL100:UOO100 UYH100:UYK100 VID100:VIG100 VRZ100:VSC100 WBV100:WBY100 WLR100:WLU100 WVN100:WVQ100 F65625:I65625 JB65625:JE65625 SX65625:TA65625 ACT65625:ACW65625 AMP65625:AMS65625 AWL65625:AWO65625 BGH65625:BGK65625 BQD65625:BQG65625 BZZ65625:CAC65625 CJV65625:CJY65625 CTR65625:CTU65625 DDN65625:DDQ65625 DNJ65625:DNM65625 DXF65625:DXI65625 EHB65625:EHE65625 EQX65625:ERA65625 FAT65625:FAW65625 FKP65625:FKS65625 FUL65625:FUO65625 GEH65625:GEK65625 GOD65625:GOG65625 GXZ65625:GYC65625 HHV65625:HHY65625 HRR65625:HRU65625 IBN65625:IBQ65625 ILJ65625:ILM65625 IVF65625:IVI65625 JFB65625:JFE65625 JOX65625:JPA65625 JYT65625:JYW65625 KIP65625:KIS65625 KSL65625:KSO65625 LCH65625:LCK65625 LMD65625:LMG65625 LVZ65625:LWC65625 MFV65625:MFY65625 MPR65625:MPU65625 MZN65625:MZQ65625 NJJ65625:NJM65625 NTF65625:NTI65625 ODB65625:ODE65625 OMX65625:ONA65625 OWT65625:OWW65625 PGP65625:PGS65625 PQL65625:PQO65625 QAH65625:QAK65625 QKD65625:QKG65625 QTZ65625:QUC65625 RDV65625:RDY65625 RNR65625:RNU65625 RXN65625:RXQ65625 SHJ65625:SHM65625 SRF65625:SRI65625 TBB65625:TBE65625 TKX65625:TLA65625 TUT65625:TUW65625 UEP65625:UES65625 UOL65625:UOO65625 UYH65625:UYK65625 VID65625:VIG65625 VRZ65625:VSC65625 WBV65625:WBY65625 WLR65625:WLU65625 WVN65625:WVQ65625 F131161:I131161 JB131161:JE131161 SX131161:TA131161 ACT131161:ACW131161 AMP131161:AMS131161 AWL131161:AWO131161 BGH131161:BGK131161 BQD131161:BQG131161 BZZ131161:CAC131161 CJV131161:CJY131161 CTR131161:CTU131161 DDN131161:DDQ131161 DNJ131161:DNM131161 DXF131161:DXI131161 EHB131161:EHE131161 EQX131161:ERA131161 FAT131161:FAW131161 FKP131161:FKS131161 FUL131161:FUO131161 GEH131161:GEK131161 GOD131161:GOG131161 GXZ131161:GYC131161 HHV131161:HHY131161 HRR131161:HRU131161 IBN131161:IBQ131161 ILJ131161:ILM131161 IVF131161:IVI131161 JFB131161:JFE131161 JOX131161:JPA131161 JYT131161:JYW131161 KIP131161:KIS131161 KSL131161:KSO131161 LCH131161:LCK131161 LMD131161:LMG131161 LVZ131161:LWC131161 MFV131161:MFY131161 MPR131161:MPU131161 MZN131161:MZQ131161 NJJ131161:NJM131161 NTF131161:NTI131161 ODB131161:ODE131161 OMX131161:ONA131161 OWT131161:OWW131161 PGP131161:PGS131161 PQL131161:PQO131161 QAH131161:QAK131161 QKD131161:QKG131161 QTZ131161:QUC131161 RDV131161:RDY131161 RNR131161:RNU131161 RXN131161:RXQ131161 SHJ131161:SHM131161 SRF131161:SRI131161 TBB131161:TBE131161 TKX131161:TLA131161 TUT131161:TUW131161 UEP131161:UES131161 UOL131161:UOO131161 UYH131161:UYK131161 VID131161:VIG131161 VRZ131161:VSC131161 WBV131161:WBY131161 WLR131161:WLU131161 WVN131161:WVQ131161 F196697:I196697 JB196697:JE196697 SX196697:TA196697 ACT196697:ACW196697 AMP196697:AMS196697 AWL196697:AWO196697 BGH196697:BGK196697 BQD196697:BQG196697 BZZ196697:CAC196697 CJV196697:CJY196697 CTR196697:CTU196697 DDN196697:DDQ196697 DNJ196697:DNM196697 DXF196697:DXI196697 EHB196697:EHE196697 EQX196697:ERA196697 FAT196697:FAW196697 FKP196697:FKS196697 FUL196697:FUO196697 GEH196697:GEK196697 GOD196697:GOG196697 GXZ196697:GYC196697 HHV196697:HHY196697 HRR196697:HRU196697 IBN196697:IBQ196697 ILJ196697:ILM196697 IVF196697:IVI196697 JFB196697:JFE196697 JOX196697:JPA196697 JYT196697:JYW196697 KIP196697:KIS196697 KSL196697:KSO196697 LCH196697:LCK196697 LMD196697:LMG196697 LVZ196697:LWC196697 MFV196697:MFY196697 MPR196697:MPU196697 MZN196697:MZQ196697 NJJ196697:NJM196697 NTF196697:NTI196697 ODB196697:ODE196697 OMX196697:ONA196697 OWT196697:OWW196697 PGP196697:PGS196697 PQL196697:PQO196697 QAH196697:QAK196697 QKD196697:QKG196697 QTZ196697:QUC196697 RDV196697:RDY196697 RNR196697:RNU196697 RXN196697:RXQ196697 SHJ196697:SHM196697 SRF196697:SRI196697 TBB196697:TBE196697 TKX196697:TLA196697 TUT196697:TUW196697 UEP196697:UES196697 UOL196697:UOO196697 UYH196697:UYK196697 VID196697:VIG196697 VRZ196697:VSC196697 WBV196697:WBY196697 WLR196697:WLU196697 WVN196697:WVQ196697 F262233:I262233 JB262233:JE262233 SX262233:TA262233 ACT262233:ACW262233 AMP262233:AMS262233 AWL262233:AWO262233 BGH262233:BGK262233 BQD262233:BQG262233 BZZ262233:CAC262233 CJV262233:CJY262233 CTR262233:CTU262233 DDN262233:DDQ262233 DNJ262233:DNM262233 DXF262233:DXI262233 EHB262233:EHE262233 EQX262233:ERA262233 FAT262233:FAW262233 FKP262233:FKS262233 FUL262233:FUO262233 GEH262233:GEK262233 GOD262233:GOG262233 GXZ262233:GYC262233 HHV262233:HHY262233 HRR262233:HRU262233 IBN262233:IBQ262233 ILJ262233:ILM262233 IVF262233:IVI262233 JFB262233:JFE262233 JOX262233:JPA262233 JYT262233:JYW262233 KIP262233:KIS262233 KSL262233:KSO262233 LCH262233:LCK262233 LMD262233:LMG262233 LVZ262233:LWC262233 MFV262233:MFY262233 MPR262233:MPU262233 MZN262233:MZQ262233 NJJ262233:NJM262233 NTF262233:NTI262233 ODB262233:ODE262233 OMX262233:ONA262233 OWT262233:OWW262233 PGP262233:PGS262233 PQL262233:PQO262233 QAH262233:QAK262233 QKD262233:QKG262233 QTZ262233:QUC262233 RDV262233:RDY262233 RNR262233:RNU262233 RXN262233:RXQ262233 SHJ262233:SHM262233 SRF262233:SRI262233 TBB262233:TBE262233 TKX262233:TLA262233 TUT262233:TUW262233 UEP262233:UES262233 UOL262233:UOO262233 UYH262233:UYK262233 VID262233:VIG262233 VRZ262233:VSC262233 WBV262233:WBY262233 WLR262233:WLU262233 WVN262233:WVQ262233 F327769:I327769 JB327769:JE327769 SX327769:TA327769 ACT327769:ACW327769 AMP327769:AMS327769 AWL327769:AWO327769 BGH327769:BGK327769 BQD327769:BQG327769 BZZ327769:CAC327769 CJV327769:CJY327769 CTR327769:CTU327769 DDN327769:DDQ327769 DNJ327769:DNM327769 DXF327769:DXI327769 EHB327769:EHE327769 EQX327769:ERA327769 FAT327769:FAW327769 FKP327769:FKS327769 FUL327769:FUO327769 GEH327769:GEK327769 GOD327769:GOG327769 GXZ327769:GYC327769 HHV327769:HHY327769 HRR327769:HRU327769 IBN327769:IBQ327769 ILJ327769:ILM327769 IVF327769:IVI327769 JFB327769:JFE327769 JOX327769:JPA327769 JYT327769:JYW327769 KIP327769:KIS327769 KSL327769:KSO327769 LCH327769:LCK327769 LMD327769:LMG327769 LVZ327769:LWC327769 MFV327769:MFY327769 MPR327769:MPU327769 MZN327769:MZQ327769 NJJ327769:NJM327769 NTF327769:NTI327769 ODB327769:ODE327769 OMX327769:ONA327769 OWT327769:OWW327769 PGP327769:PGS327769 PQL327769:PQO327769 QAH327769:QAK327769 QKD327769:QKG327769 QTZ327769:QUC327769 RDV327769:RDY327769 RNR327769:RNU327769 RXN327769:RXQ327769 SHJ327769:SHM327769 SRF327769:SRI327769 TBB327769:TBE327769 TKX327769:TLA327769 TUT327769:TUW327769 UEP327769:UES327769 UOL327769:UOO327769 UYH327769:UYK327769 VID327769:VIG327769 VRZ327769:VSC327769 WBV327769:WBY327769 WLR327769:WLU327769 WVN327769:WVQ327769 F393305:I393305 JB393305:JE393305 SX393305:TA393305 ACT393305:ACW393305 AMP393305:AMS393305 AWL393305:AWO393305 BGH393305:BGK393305 BQD393305:BQG393305 BZZ393305:CAC393305 CJV393305:CJY393305 CTR393305:CTU393305 DDN393305:DDQ393305 DNJ393305:DNM393305 DXF393305:DXI393305 EHB393305:EHE393305 EQX393305:ERA393305 FAT393305:FAW393305 FKP393305:FKS393305 FUL393305:FUO393305 GEH393305:GEK393305 GOD393305:GOG393305 GXZ393305:GYC393305 HHV393305:HHY393305 HRR393305:HRU393305 IBN393305:IBQ393305 ILJ393305:ILM393305 IVF393305:IVI393305 JFB393305:JFE393305 JOX393305:JPA393305 JYT393305:JYW393305 KIP393305:KIS393305 KSL393305:KSO393305 LCH393305:LCK393305 LMD393305:LMG393305 LVZ393305:LWC393305 MFV393305:MFY393305 MPR393305:MPU393305 MZN393305:MZQ393305 NJJ393305:NJM393305 NTF393305:NTI393305 ODB393305:ODE393305 OMX393305:ONA393305 OWT393305:OWW393305 PGP393305:PGS393305 PQL393305:PQO393305 QAH393305:QAK393305 QKD393305:QKG393305 QTZ393305:QUC393305 RDV393305:RDY393305 RNR393305:RNU393305 RXN393305:RXQ393305 SHJ393305:SHM393305 SRF393305:SRI393305 TBB393305:TBE393305 TKX393305:TLA393305 TUT393305:TUW393305 UEP393305:UES393305 UOL393305:UOO393305 UYH393305:UYK393305 VID393305:VIG393305 VRZ393305:VSC393305 WBV393305:WBY393305 WLR393305:WLU393305 WVN393305:WVQ393305 F458841:I458841 JB458841:JE458841 SX458841:TA458841 ACT458841:ACW458841 AMP458841:AMS458841 AWL458841:AWO458841 BGH458841:BGK458841 BQD458841:BQG458841 BZZ458841:CAC458841 CJV458841:CJY458841 CTR458841:CTU458841 DDN458841:DDQ458841 DNJ458841:DNM458841 DXF458841:DXI458841 EHB458841:EHE458841 EQX458841:ERA458841 FAT458841:FAW458841 FKP458841:FKS458841 FUL458841:FUO458841 GEH458841:GEK458841 GOD458841:GOG458841 GXZ458841:GYC458841 HHV458841:HHY458841 HRR458841:HRU458841 IBN458841:IBQ458841 ILJ458841:ILM458841 IVF458841:IVI458841 JFB458841:JFE458841 JOX458841:JPA458841 JYT458841:JYW458841 KIP458841:KIS458841 KSL458841:KSO458841 LCH458841:LCK458841 LMD458841:LMG458841 LVZ458841:LWC458841 MFV458841:MFY458841 MPR458841:MPU458841 MZN458841:MZQ458841 NJJ458841:NJM458841 NTF458841:NTI458841 ODB458841:ODE458841 OMX458841:ONA458841 OWT458841:OWW458841 PGP458841:PGS458841 PQL458841:PQO458841 QAH458841:QAK458841 QKD458841:QKG458841 QTZ458841:QUC458841 RDV458841:RDY458841 RNR458841:RNU458841 RXN458841:RXQ458841 SHJ458841:SHM458841 SRF458841:SRI458841 TBB458841:TBE458841 TKX458841:TLA458841 TUT458841:TUW458841 UEP458841:UES458841 UOL458841:UOO458841 UYH458841:UYK458841 VID458841:VIG458841 VRZ458841:VSC458841 WBV458841:WBY458841 WLR458841:WLU458841 WVN458841:WVQ458841 F524377:I524377 JB524377:JE524377 SX524377:TA524377 ACT524377:ACW524377 AMP524377:AMS524377 AWL524377:AWO524377 BGH524377:BGK524377 BQD524377:BQG524377 BZZ524377:CAC524377 CJV524377:CJY524377 CTR524377:CTU524377 DDN524377:DDQ524377 DNJ524377:DNM524377 DXF524377:DXI524377 EHB524377:EHE524377 EQX524377:ERA524377 FAT524377:FAW524377 FKP524377:FKS524377 FUL524377:FUO524377 GEH524377:GEK524377 GOD524377:GOG524377 GXZ524377:GYC524377 HHV524377:HHY524377 HRR524377:HRU524377 IBN524377:IBQ524377 ILJ524377:ILM524377 IVF524377:IVI524377 JFB524377:JFE524377 JOX524377:JPA524377 JYT524377:JYW524377 KIP524377:KIS524377 KSL524377:KSO524377 LCH524377:LCK524377 LMD524377:LMG524377 LVZ524377:LWC524377 MFV524377:MFY524377 MPR524377:MPU524377 MZN524377:MZQ524377 NJJ524377:NJM524377 NTF524377:NTI524377 ODB524377:ODE524377 OMX524377:ONA524377 OWT524377:OWW524377 PGP524377:PGS524377 PQL524377:PQO524377 QAH524377:QAK524377 QKD524377:QKG524377 QTZ524377:QUC524377 RDV524377:RDY524377 RNR524377:RNU524377 RXN524377:RXQ524377 SHJ524377:SHM524377 SRF524377:SRI524377 TBB524377:TBE524377 TKX524377:TLA524377 TUT524377:TUW524377 UEP524377:UES524377 UOL524377:UOO524377 UYH524377:UYK524377 VID524377:VIG524377 VRZ524377:VSC524377 WBV524377:WBY524377 WLR524377:WLU524377 WVN524377:WVQ524377 F589913:I589913 JB589913:JE589913 SX589913:TA589913 ACT589913:ACW589913 AMP589913:AMS589913 AWL589913:AWO589913 BGH589913:BGK589913 BQD589913:BQG589913 BZZ589913:CAC589913 CJV589913:CJY589913 CTR589913:CTU589913 DDN589913:DDQ589913 DNJ589913:DNM589913 DXF589913:DXI589913 EHB589913:EHE589913 EQX589913:ERA589913 FAT589913:FAW589913 FKP589913:FKS589913 FUL589913:FUO589913 GEH589913:GEK589913 GOD589913:GOG589913 GXZ589913:GYC589913 HHV589913:HHY589913 HRR589913:HRU589913 IBN589913:IBQ589913 ILJ589913:ILM589913 IVF589913:IVI589913 JFB589913:JFE589913 JOX589913:JPA589913 JYT589913:JYW589913 KIP589913:KIS589913 KSL589913:KSO589913 LCH589913:LCK589913 LMD589913:LMG589913 LVZ589913:LWC589913 MFV589913:MFY589913 MPR589913:MPU589913 MZN589913:MZQ589913 NJJ589913:NJM589913 NTF589913:NTI589913 ODB589913:ODE589913 OMX589913:ONA589913 OWT589913:OWW589913 PGP589913:PGS589913 PQL589913:PQO589913 QAH589913:QAK589913 QKD589913:QKG589913 QTZ589913:QUC589913 RDV589913:RDY589913 RNR589913:RNU589913 RXN589913:RXQ589913 SHJ589913:SHM589913 SRF589913:SRI589913 TBB589913:TBE589913 TKX589913:TLA589913 TUT589913:TUW589913 UEP589913:UES589913 UOL589913:UOO589913 UYH589913:UYK589913 VID589913:VIG589913 VRZ589913:VSC589913 WBV589913:WBY589913 WLR589913:WLU589913 WVN589913:WVQ589913 F655449:I655449 JB655449:JE655449 SX655449:TA655449 ACT655449:ACW655449 AMP655449:AMS655449 AWL655449:AWO655449 BGH655449:BGK655449 BQD655449:BQG655449 BZZ655449:CAC655449 CJV655449:CJY655449 CTR655449:CTU655449 DDN655449:DDQ655449 DNJ655449:DNM655449 DXF655449:DXI655449 EHB655449:EHE655449 EQX655449:ERA655449 FAT655449:FAW655449 FKP655449:FKS655449 FUL655449:FUO655449 GEH655449:GEK655449 GOD655449:GOG655449 GXZ655449:GYC655449 HHV655449:HHY655449 HRR655449:HRU655449 IBN655449:IBQ655449 ILJ655449:ILM655449 IVF655449:IVI655449 JFB655449:JFE655449 JOX655449:JPA655449 JYT655449:JYW655449 KIP655449:KIS655449 KSL655449:KSO655449 LCH655449:LCK655449 LMD655449:LMG655449 LVZ655449:LWC655449 MFV655449:MFY655449 MPR655449:MPU655449 MZN655449:MZQ655449 NJJ655449:NJM655449 NTF655449:NTI655449 ODB655449:ODE655449 OMX655449:ONA655449 OWT655449:OWW655449 PGP655449:PGS655449 PQL655449:PQO655449 QAH655449:QAK655449 QKD655449:QKG655449 QTZ655449:QUC655449 RDV655449:RDY655449 RNR655449:RNU655449 RXN655449:RXQ655449 SHJ655449:SHM655449 SRF655449:SRI655449 TBB655449:TBE655449 TKX655449:TLA655449 TUT655449:TUW655449 UEP655449:UES655449 UOL655449:UOO655449 UYH655449:UYK655449 VID655449:VIG655449 VRZ655449:VSC655449 WBV655449:WBY655449 WLR655449:WLU655449 WVN655449:WVQ655449 F720985:I720985 JB720985:JE720985 SX720985:TA720985 ACT720985:ACW720985 AMP720985:AMS720985 AWL720985:AWO720985 BGH720985:BGK720985 BQD720985:BQG720985 BZZ720985:CAC720985 CJV720985:CJY720985 CTR720985:CTU720985 DDN720985:DDQ720985 DNJ720985:DNM720985 DXF720985:DXI720985 EHB720985:EHE720985 EQX720985:ERA720985 FAT720985:FAW720985 FKP720985:FKS720985 FUL720985:FUO720985 GEH720985:GEK720985 GOD720985:GOG720985 GXZ720985:GYC720985 HHV720985:HHY720985 HRR720985:HRU720985 IBN720985:IBQ720985 ILJ720985:ILM720985 IVF720985:IVI720985 JFB720985:JFE720985 JOX720985:JPA720985 JYT720985:JYW720985 KIP720985:KIS720985 KSL720985:KSO720985 LCH720985:LCK720985 LMD720985:LMG720985 LVZ720985:LWC720985 MFV720985:MFY720985 MPR720985:MPU720985 MZN720985:MZQ720985 NJJ720985:NJM720985 NTF720985:NTI720985 ODB720985:ODE720985 OMX720985:ONA720985 OWT720985:OWW720985 PGP720985:PGS720985 PQL720985:PQO720985 QAH720985:QAK720985 QKD720985:QKG720985 QTZ720985:QUC720985 RDV720985:RDY720985 RNR720985:RNU720985 RXN720985:RXQ720985 SHJ720985:SHM720985 SRF720985:SRI720985 TBB720985:TBE720985 TKX720985:TLA720985 TUT720985:TUW720985 UEP720985:UES720985 UOL720985:UOO720985 UYH720985:UYK720985 VID720985:VIG720985 VRZ720985:VSC720985 WBV720985:WBY720985 WLR720985:WLU720985 WVN720985:WVQ720985 F786521:I786521 JB786521:JE786521 SX786521:TA786521 ACT786521:ACW786521 AMP786521:AMS786521 AWL786521:AWO786521 BGH786521:BGK786521 BQD786521:BQG786521 BZZ786521:CAC786521 CJV786521:CJY786521 CTR786521:CTU786521 DDN786521:DDQ786521 DNJ786521:DNM786521 DXF786521:DXI786521 EHB786521:EHE786521 EQX786521:ERA786521 FAT786521:FAW786521 FKP786521:FKS786521 FUL786521:FUO786521 GEH786521:GEK786521 GOD786521:GOG786521 GXZ786521:GYC786521 HHV786521:HHY786521 HRR786521:HRU786521 IBN786521:IBQ786521 ILJ786521:ILM786521 IVF786521:IVI786521 JFB786521:JFE786521 JOX786521:JPA786521 JYT786521:JYW786521 KIP786521:KIS786521 KSL786521:KSO786521 LCH786521:LCK786521 LMD786521:LMG786521 LVZ786521:LWC786521 MFV786521:MFY786521 MPR786521:MPU786521 MZN786521:MZQ786521 NJJ786521:NJM786521 NTF786521:NTI786521 ODB786521:ODE786521 OMX786521:ONA786521 OWT786521:OWW786521 PGP786521:PGS786521 PQL786521:PQO786521 QAH786521:QAK786521 QKD786521:QKG786521 QTZ786521:QUC786521 RDV786521:RDY786521 RNR786521:RNU786521 RXN786521:RXQ786521 SHJ786521:SHM786521 SRF786521:SRI786521 TBB786521:TBE786521 TKX786521:TLA786521 TUT786521:TUW786521 UEP786521:UES786521 UOL786521:UOO786521 UYH786521:UYK786521 VID786521:VIG786521 VRZ786521:VSC786521 WBV786521:WBY786521 WLR786521:WLU786521 WVN786521:WVQ786521 F852057:I852057 JB852057:JE852057 SX852057:TA852057 ACT852057:ACW852057 AMP852057:AMS852057 AWL852057:AWO852057 BGH852057:BGK852057 BQD852057:BQG852057 BZZ852057:CAC852057 CJV852057:CJY852057 CTR852057:CTU852057 DDN852057:DDQ852057 DNJ852057:DNM852057 DXF852057:DXI852057 EHB852057:EHE852057 EQX852057:ERA852057 FAT852057:FAW852057 FKP852057:FKS852057 FUL852057:FUO852057 GEH852057:GEK852057 GOD852057:GOG852057 GXZ852057:GYC852057 HHV852057:HHY852057 HRR852057:HRU852057 IBN852057:IBQ852057 ILJ852057:ILM852057 IVF852057:IVI852057 JFB852057:JFE852057 JOX852057:JPA852057 JYT852057:JYW852057 KIP852057:KIS852057 KSL852057:KSO852057 LCH852057:LCK852057 LMD852057:LMG852057 LVZ852057:LWC852057 MFV852057:MFY852057 MPR852057:MPU852057 MZN852057:MZQ852057 NJJ852057:NJM852057 NTF852057:NTI852057 ODB852057:ODE852057 OMX852057:ONA852057 OWT852057:OWW852057 PGP852057:PGS852057 PQL852057:PQO852057 QAH852057:QAK852057 QKD852057:QKG852057 QTZ852057:QUC852057 RDV852057:RDY852057 RNR852057:RNU852057 RXN852057:RXQ852057 SHJ852057:SHM852057 SRF852057:SRI852057 TBB852057:TBE852057 TKX852057:TLA852057 TUT852057:TUW852057 UEP852057:UES852057 UOL852057:UOO852057 UYH852057:UYK852057 VID852057:VIG852057 VRZ852057:VSC852057 WBV852057:WBY852057 WLR852057:WLU852057 WVN852057:WVQ852057 F917593:I917593 JB917593:JE917593 SX917593:TA917593 ACT917593:ACW917593 AMP917593:AMS917593 AWL917593:AWO917593 BGH917593:BGK917593 BQD917593:BQG917593 BZZ917593:CAC917593 CJV917593:CJY917593 CTR917593:CTU917593 DDN917593:DDQ917593 DNJ917593:DNM917593 DXF917593:DXI917593 EHB917593:EHE917593 EQX917593:ERA917593 FAT917593:FAW917593 FKP917593:FKS917593 FUL917593:FUO917593 GEH917593:GEK917593 GOD917593:GOG917593 GXZ917593:GYC917593 HHV917593:HHY917593 HRR917593:HRU917593 IBN917593:IBQ917593 ILJ917593:ILM917593 IVF917593:IVI917593 JFB917593:JFE917593 JOX917593:JPA917593 JYT917593:JYW917593 KIP917593:KIS917593 KSL917593:KSO917593 LCH917593:LCK917593 LMD917593:LMG917593 LVZ917593:LWC917593 MFV917593:MFY917593 MPR917593:MPU917593 MZN917593:MZQ917593 NJJ917593:NJM917593 NTF917593:NTI917593 ODB917593:ODE917593 OMX917593:ONA917593 OWT917593:OWW917593 PGP917593:PGS917593 PQL917593:PQO917593 QAH917593:QAK917593 QKD917593:QKG917593 QTZ917593:QUC917593 RDV917593:RDY917593 RNR917593:RNU917593 RXN917593:RXQ917593 SHJ917593:SHM917593 SRF917593:SRI917593 TBB917593:TBE917593 TKX917593:TLA917593 TUT917593:TUW917593 UEP917593:UES917593 UOL917593:UOO917593 UYH917593:UYK917593 VID917593:VIG917593 VRZ917593:VSC917593 WBV917593:WBY917593 WLR917593:WLU917593 WVN917593:WVQ917593 F983129:I983129 JB983129:JE983129 SX983129:TA983129 ACT983129:ACW983129 AMP983129:AMS983129 AWL983129:AWO983129 BGH983129:BGK983129 BQD983129:BQG983129 BZZ983129:CAC983129 CJV983129:CJY983129 CTR983129:CTU983129 DDN983129:DDQ983129 DNJ983129:DNM983129 DXF983129:DXI983129 EHB983129:EHE983129 EQX983129:ERA983129 FAT983129:FAW983129 FKP983129:FKS983129 FUL983129:FUO983129 GEH983129:GEK983129 GOD983129:GOG983129 GXZ983129:GYC983129 HHV983129:HHY983129 HRR983129:HRU983129 IBN983129:IBQ983129 ILJ983129:ILM983129 IVF983129:IVI983129 JFB983129:JFE983129 JOX983129:JPA983129 JYT983129:JYW983129 KIP983129:KIS983129 KSL983129:KSO983129 LCH983129:LCK983129 LMD983129:LMG983129 LVZ983129:LWC983129 MFV983129:MFY983129 MPR983129:MPU983129 MZN983129:MZQ983129 NJJ983129:NJM983129 NTF983129:NTI983129 ODB983129:ODE983129 OMX983129:ONA983129 OWT983129:OWW983129 PGP983129:PGS983129 PQL983129:PQO983129 QAH983129:QAK983129 QKD983129:QKG983129 QTZ983129:QUC983129 RDV983129:RDY983129 RNR983129:RNU983129 RXN983129:RXQ983129 SHJ983129:SHM983129 SRF983129:SRI983129 TBB983129:TBE983129 TKX983129:TLA983129 TUT983129:TUW983129 UEP983129:UES983129 UOL983129:UOO983129 UYH983129:UYK983129 VID983129:VIG983129 VRZ983129:VSC983129 WBV983129:WBY983129 WLR983129:WLU983129 WVN983129:WVQ983129" xr:uid="{559072F3-7C88-43E2-8960-1A3419736574}">
      <formula1>"IP24,IPX4"</formula1>
    </dataValidation>
    <dataValidation type="list" allowBlank="1" showInputMessage="1" showErrorMessage="1" sqref="F110:H111 JB110:JD111 SX110:SZ111 ACT110:ACV111 AMP110:AMR111 AWL110:AWN111 BGH110:BGJ111 BQD110:BQF111 BZZ110:CAB111 CJV110:CJX111 CTR110:CTT111 DDN110:DDP111 DNJ110:DNL111 DXF110:DXH111 EHB110:EHD111 EQX110:EQZ111 FAT110:FAV111 FKP110:FKR111 FUL110:FUN111 GEH110:GEJ111 GOD110:GOF111 GXZ110:GYB111 HHV110:HHX111 HRR110:HRT111 IBN110:IBP111 ILJ110:ILL111 IVF110:IVH111 JFB110:JFD111 JOX110:JOZ111 JYT110:JYV111 KIP110:KIR111 KSL110:KSN111 LCH110:LCJ111 LMD110:LMF111 LVZ110:LWB111 MFV110:MFX111 MPR110:MPT111 MZN110:MZP111 NJJ110:NJL111 NTF110:NTH111 ODB110:ODD111 OMX110:OMZ111 OWT110:OWV111 PGP110:PGR111 PQL110:PQN111 QAH110:QAJ111 QKD110:QKF111 QTZ110:QUB111 RDV110:RDX111 RNR110:RNT111 RXN110:RXP111 SHJ110:SHL111 SRF110:SRH111 TBB110:TBD111 TKX110:TKZ111 TUT110:TUV111 UEP110:UER111 UOL110:UON111 UYH110:UYJ111 VID110:VIF111 VRZ110:VSB111 WBV110:WBX111 WLR110:WLT111 WVN110:WVP111 F65639:H65641 JB65639:JD65641 SX65639:SZ65641 ACT65639:ACV65641 AMP65639:AMR65641 AWL65639:AWN65641 BGH65639:BGJ65641 BQD65639:BQF65641 BZZ65639:CAB65641 CJV65639:CJX65641 CTR65639:CTT65641 DDN65639:DDP65641 DNJ65639:DNL65641 DXF65639:DXH65641 EHB65639:EHD65641 EQX65639:EQZ65641 FAT65639:FAV65641 FKP65639:FKR65641 FUL65639:FUN65641 GEH65639:GEJ65641 GOD65639:GOF65641 GXZ65639:GYB65641 HHV65639:HHX65641 HRR65639:HRT65641 IBN65639:IBP65641 ILJ65639:ILL65641 IVF65639:IVH65641 JFB65639:JFD65641 JOX65639:JOZ65641 JYT65639:JYV65641 KIP65639:KIR65641 KSL65639:KSN65641 LCH65639:LCJ65641 LMD65639:LMF65641 LVZ65639:LWB65641 MFV65639:MFX65641 MPR65639:MPT65641 MZN65639:MZP65641 NJJ65639:NJL65641 NTF65639:NTH65641 ODB65639:ODD65641 OMX65639:OMZ65641 OWT65639:OWV65641 PGP65639:PGR65641 PQL65639:PQN65641 QAH65639:QAJ65641 QKD65639:QKF65641 QTZ65639:QUB65641 RDV65639:RDX65641 RNR65639:RNT65641 RXN65639:RXP65641 SHJ65639:SHL65641 SRF65639:SRH65641 TBB65639:TBD65641 TKX65639:TKZ65641 TUT65639:TUV65641 UEP65639:UER65641 UOL65639:UON65641 UYH65639:UYJ65641 VID65639:VIF65641 VRZ65639:VSB65641 WBV65639:WBX65641 WLR65639:WLT65641 WVN65639:WVP65641 F131175:H131177 JB131175:JD131177 SX131175:SZ131177 ACT131175:ACV131177 AMP131175:AMR131177 AWL131175:AWN131177 BGH131175:BGJ131177 BQD131175:BQF131177 BZZ131175:CAB131177 CJV131175:CJX131177 CTR131175:CTT131177 DDN131175:DDP131177 DNJ131175:DNL131177 DXF131175:DXH131177 EHB131175:EHD131177 EQX131175:EQZ131177 FAT131175:FAV131177 FKP131175:FKR131177 FUL131175:FUN131177 GEH131175:GEJ131177 GOD131175:GOF131177 GXZ131175:GYB131177 HHV131175:HHX131177 HRR131175:HRT131177 IBN131175:IBP131177 ILJ131175:ILL131177 IVF131175:IVH131177 JFB131175:JFD131177 JOX131175:JOZ131177 JYT131175:JYV131177 KIP131175:KIR131177 KSL131175:KSN131177 LCH131175:LCJ131177 LMD131175:LMF131177 LVZ131175:LWB131177 MFV131175:MFX131177 MPR131175:MPT131177 MZN131175:MZP131177 NJJ131175:NJL131177 NTF131175:NTH131177 ODB131175:ODD131177 OMX131175:OMZ131177 OWT131175:OWV131177 PGP131175:PGR131177 PQL131175:PQN131177 QAH131175:QAJ131177 QKD131175:QKF131177 QTZ131175:QUB131177 RDV131175:RDX131177 RNR131175:RNT131177 RXN131175:RXP131177 SHJ131175:SHL131177 SRF131175:SRH131177 TBB131175:TBD131177 TKX131175:TKZ131177 TUT131175:TUV131177 UEP131175:UER131177 UOL131175:UON131177 UYH131175:UYJ131177 VID131175:VIF131177 VRZ131175:VSB131177 WBV131175:WBX131177 WLR131175:WLT131177 WVN131175:WVP131177 F196711:H196713 JB196711:JD196713 SX196711:SZ196713 ACT196711:ACV196713 AMP196711:AMR196713 AWL196711:AWN196713 BGH196711:BGJ196713 BQD196711:BQF196713 BZZ196711:CAB196713 CJV196711:CJX196713 CTR196711:CTT196713 DDN196711:DDP196713 DNJ196711:DNL196713 DXF196711:DXH196713 EHB196711:EHD196713 EQX196711:EQZ196713 FAT196711:FAV196713 FKP196711:FKR196713 FUL196711:FUN196713 GEH196711:GEJ196713 GOD196711:GOF196713 GXZ196711:GYB196713 HHV196711:HHX196713 HRR196711:HRT196713 IBN196711:IBP196713 ILJ196711:ILL196713 IVF196711:IVH196713 JFB196711:JFD196713 JOX196711:JOZ196713 JYT196711:JYV196713 KIP196711:KIR196713 KSL196711:KSN196713 LCH196711:LCJ196713 LMD196711:LMF196713 LVZ196711:LWB196713 MFV196711:MFX196713 MPR196711:MPT196713 MZN196711:MZP196713 NJJ196711:NJL196713 NTF196711:NTH196713 ODB196711:ODD196713 OMX196711:OMZ196713 OWT196711:OWV196713 PGP196711:PGR196713 PQL196711:PQN196713 QAH196711:QAJ196713 QKD196711:QKF196713 QTZ196711:QUB196713 RDV196711:RDX196713 RNR196711:RNT196713 RXN196711:RXP196713 SHJ196711:SHL196713 SRF196711:SRH196713 TBB196711:TBD196713 TKX196711:TKZ196713 TUT196711:TUV196713 UEP196711:UER196713 UOL196711:UON196713 UYH196711:UYJ196713 VID196711:VIF196713 VRZ196711:VSB196713 WBV196711:WBX196713 WLR196711:WLT196713 WVN196711:WVP196713 F262247:H262249 JB262247:JD262249 SX262247:SZ262249 ACT262247:ACV262249 AMP262247:AMR262249 AWL262247:AWN262249 BGH262247:BGJ262249 BQD262247:BQF262249 BZZ262247:CAB262249 CJV262247:CJX262249 CTR262247:CTT262249 DDN262247:DDP262249 DNJ262247:DNL262249 DXF262247:DXH262249 EHB262247:EHD262249 EQX262247:EQZ262249 FAT262247:FAV262249 FKP262247:FKR262249 FUL262247:FUN262249 GEH262247:GEJ262249 GOD262247:GOF262249 GXZ262247:GYB262249 HHV262247:HHX262249 HRR262247:HRT262249 IBN262247:IBP262249 ILJ262247:ILL262249 IVF262247:IVH262249 JFB262247:JFD262249 JOX262247:JOZ262249 JYT262247:JYV262249 KIP262247:KIR262249 KSL262247:KSN262249 LCH262247:LCJ262249 LMD262247:LMF262249 LVZ262247:LWB262249 MFV262247:MFX262249 MPR262247:MPT262249 MZN262247:MZP262249 NJJ262247:NJL262249 NTF262247:NTH262249 ODB262247:ODD262249 OMX262247:OMZ262249 OWT262247:OWV262249 PGP262247:PGR262249 PQL262247:PQN262249 QAH262247:QAJ262249 QKD262247:QKF262249 QTZ262247:QUB262249 RDV262247:RDX262249 RNR262247:RNT262249 RXN262247:RXP262249 SHJ262247:SHL262249 SRF262247:SRH262249 TBB262247:TBD262249 TKX262247:TKZ262249 TUT262247:TUV262249 UEP262247:UER262249 UOL262247:UON262249 UYH262247:UYJ262249 VID262247:VIF262249 VRZ262247:VSB262249 WBV262247:WBX262249 WLR262247:WLT262249 WVN262247:WVP262249 F327783:H327785 JB327783:JD327785 SX327783:SZ327785 ACT327783:ACV327785 AMP327783:AMR327785 AWL327783:AWN327785 BGH327783:BGJ327785 BQD327783:BQF327785 BZZ327783:CAB327785 CJV327783:CJX327785 CTR327783:CTT327785 DDN327783:DDP327785 DNJ327783:DNL327785 DXF327783:DXH327785 EHB327783:EHD327785 EQX327783:EQZ327785 FAT327783:FAV327785 FKP327783:FKR327785 FUL327783:FUN327785 GEH327783:GEJ327785 GOD327783:GOF327785 GXZ327783:GYB327785 HHV327783:HHX327785 HRR327783:HRT327785 IBN327783:IBP327785 ILJ327783:ILL327785 IVF327783:IVH327785 JFB327783:JFD327785 JOX327783:JOZ327785 JYT327783:JYV327785 KIP327783:KIR327785 KSL327783:KSN327785 LCH327783:LCJ327785 LMD327783:LMF327785 LVZ327783:LWB327785 MFV327783:MFX327785 MPR327783:MPT327785 MZN327783:MZP327785 NJJ327783:NJL327785 NTF327783:NTH327785 ODB327783:ODD327785 OMX327783:OMZ327785 OWT327783:OWV327785 PGP327783:PGR327785 PQL327783:PQN327785 QAH327783:QAJ327785 QKD327783:QKF327785 QTZ327783:QUB327785 RDV327783:RDX327785 RNR327783:RNT327785 RXN327783:RXP327785 SHJ327783:SHL327785 SRF327783:SRH327785 TBB327783:TBD327785 TKX327783:TKZ327785 TUT327783:TUV327785 UEP327783:UER327785 UOL327783:UON327785 UYH327783:UYJ327785 VID327783:VIF327785 VRZ327783:VSB327785 WBV327783:WBX327785 WLR327783:WLT327785 WVN327783:WVP327785 F393319:H393321 JB393319:JD393321 SX393319:SZ393321 ACT393319:ACV393321 AMP393319:AMR393321 AWL393319:AWN393321 BGH393319:BGJ393321 BQD393319:BQF393321 BZZ393319:CAB393321 CJV393319:CJX393321 CTR393319:CTT393321 DDN393319:DDP393321 DNJ393319:DNL393321 DXF393319:DXH393321 EHB393319:EHD393321 EQX393319:EQZ393321 FAT393319:FAV393321 FKP393319:FKR393321 FUL393319:FUN393321 GEH393319:GEJ393321 GOD393319:GOF393321 GXZ393319:GYB393321 HHV393319:HHX393321 HRR393319:HRT393321 IBN393319:IBP393321 ILJ393319:ILL393321 IVF393319:IVH393321 JFB393319:JFD393321 JOX393319:JOZ393321 JYT393319:JYV393321 KIP393319:KIR393321 KSL393319:KSN393321 LCH393319:LCJ393321 LMD393319:LMF393321 LVZ393319:LWB393321 MFV393319:MFX393321 MPR393319:MPT393321 MZN393319:MZP393321 NJJ393319:NJL393321 NTF393319:NTH393321 ODB393319:ODD393321 OMX393319:OMZ393321 OWT393319:OWV393321 PGP393319:PGR393321 PQL393319:PQN393321 QAH393319:QAJ393321 QKD393319:QKF393321 QTZ393319:QUB393321 RDV393319:RDX393321 RNR393319:RNT393321 RXN393319:RXP393321 SHJ393319:SHL393321 SRF393319:SRH393321 TBB393319:TBD393321 TKX393319:TKZ393321 TUT393319:TUV393321 UEP393319:UER393321 UOL393319:UON393321 UYH393319:UYJ393321 VID393319:VIF393321 VRZ393319:VSB393321 WBV393319:WBX393321 WLR393319:WLT393321 WVN393319:WVP393321 F458855:H458857 JB458855:JD458857 SX458855:SZ458857 ACT458855:ACV458857 AMP458855:AMR458857 AWL458855:AWN458857 BGH458855:BGJ458857 BQD458855:BQF458857 BZZ458855:CAB458857 CJV458855:CJX458857 CTR458855:CTT458857 DDN458855:DDP458857 DNJ458855:DNL458857 DXF458855:DXH458857 EHB458855:EHD458857 EQX458855:EQZ458857 FAT458855:FAV458857 FKP458855:FKR458857 FUL458855:FUN458857 GEH458855:GEJ458857 GOD458855:GOF458857 GXZ458855:GYB458857 HHV458855:HHX458857 HRR458855:HRT458857 IBN458855:IBP458857 ILJ458855:ILL458857 IVF458855:IVH458857 JFB458855:JFD458857 JOX458855:JOZ458857 JYT458855:JYV458857 KIP458855:KIR458857 KSL458855:KSN458857 LCH458855:LCJ458857 LMD458855:LMF458857 LVZ458855:LWB458857 MFV458855:MFX458857 MPR458855:MPT458857 MZN458855:MZP458857 NJJ458855:NJL458857 NTF458855:NTH458857 ODB458855:ODD458857 OMX458855:OMZ458857 OWT458855:OWV458857 PGP458855:PGR458857 PQL458855:PQN458857 QAH458855:QAJ458857 QKD458855:QKF458857 QTZ458855:QUB458857 RDV458855:RDX458857 RNR458855:RNT458857 RXN458855:RXP458857 SHJ458855:SHL458857 SRF458855:SRH458857 TBB458855:TBD458857 TKX458855:TKZ458857 TUT458855:TUV458857 UEP458855:UER458857 UOL458855:UON458857 UYH458855:UYJ458857 VID458855:VIF458857 VRZ458855:VSB458857 WBV458855:WBX458857 WLR458855:WLT458857 WVN458855:WVP458857 F524391:H524393 JB524391:JD524393 SX524391:SZ524393 ACT524391:ACV524393 AMP524391:AMR524393 AWL524391:AWN524393 BGH524391:BGJ524393 BQD524391:BQF524393 BZZ524391:CAB524393 CJV524391:CJX524393 CTR524391:CTT524393 DDN524391:DDP524393 DNJ524391:DNL524393 DXF524391:DXH524393 EHB524391:EHD524393 EQX524391:EQZ524393 FAT524391:FAV524393 FKP524391:FKR524393 FUL524391:FUN524393 GEH524391:GEJ524393 GOD524391:GOF524393 GXZ524391:GYB524393 HHV524391:HHX524393 HRR524391:HRT524393 IBN524391:IBP524393 ILJ524391:ILL524393 IVF524391:IVH524393 JFB524391:JFD524393 JOX524391:JOZ524393 JYT524391:JYV524393 KIP524391:KIR524393 KSL524391:KSN524393 LCH524391:LCJ524393 LMD524391:LMF524393 LVZ524391:LWB524393 MFV524391:MFX524393 MPR524391:MPT524393 MZN524391:MZP524393 NJJ524391:NJL524393 NTF524391:NTH524393 ODB524391:ODD524393 OMX524391:OMZ524393 OWT524391:OWV524393 PGP524391:PGR524393 PQL524391:PQN524393 QAH524391:QAJ524393 QKD524391:QKF524393 QTZ524391:QUB524393 RDV524391:RDX524393 RNR524391:RNT524393 RXN524391:RXP524393 SHJ524391:SHL524393 SRF524391:SRH524393 TBB524391:TBD524393 TKX524391:TKZ524393 TUT524391:TUV524393 UEP524391:UER524393 UOL524391:UON524393 UYH524391:UYJ524393 VID524391:VIF524393 VRZ524391:VSB524393 WBV524391:WBX524393 WLR524391:WLT524393 WVN524391:WVP524393 F589927:H589929 JB589927:JD589929 SX589927:SZ589929 ACT589927:ACV589929 AMP589927:AMR589929 AWL589927:AWN589929 BGH589927:BGJ589929 BQD589927:BQF589929 BZZ589927:CAB589929 CJV589927:CJX589929 CTR589927:CTT589929 DDN589927:DDP589929 DNJ589927:DNL589929 DXF589927:DXH589929 EHB589927:EHD589929 EQX589927:EQZ589929 FAT589927:FAV589929 FKP589927:FKR589929 FUL589927:FUN589929 GEH589927:GEJ589929 GOD589927:GOF589929 GXZ589927:GYB589929 HHV589927:HHX589929 HRR589927:HRT589929 IBN589927:IBP589929 ILJ589927:ILL589929 IVF589927:IVH589929 JFB589927:JFD589929 JOX589927:JOZ589929 JYT589927:JYV589929 KIP589927:KIR589929 KSL589927:KSN589929 LCH589927:LCJ589929 LMD589927:LMF589929 LVZ589927:LWB589929 MFV589927:MFX589929 MPR589927:MPT589929 MZN589927:MZP589929 NJJ589927:NJL589929 NTF589927:NTH589929 ODB589927:ODD589929 OMX589927:OMZ589929 OWT589927:OWV589929 PGP589927:PGR589929 PQL589927:PQN589929 QAH589927:QAJ589929 QKD589927:QKF589929 QTZ589927:QUB589929 RDV589927:RDX589929 RNR589927:RNT589929 RXN589927:RXP589929 SHJ589927:SHL589929 SRF589927:SRH589929 TBB589927:TBD589929 TKX589927:TKZ589929 TUT589927:TUV589929 UEP589927:UER589929 UOL589927:UON589929 UYH589927:UYJ589929 VID589927:VIF589929 VRZ589927:VSB589929 WBV589927:WBX589929 WLR589927:WLT589929 WVN589927:WVP589929 F655463:H655465 JB655463:JD655465 SX655463:SZ655465 ACT655463:ACV655465 AMP655463:AMR655465 AWL655463:AWN655465 BGH655463:BGJ655465 BQD655463:BQF655465 BZZ655463:CAB655465 CJV655463:CJX655465 CTR655463:CTT655465 DDN655463:DDP655465 DNJ655463:DNL655465 DXF655463:DXH655465 EHB655463:EHD655465 EQX655463:EQZ655465 FAT655463:FAV655465 FKP655463:FKR655465 FUL655463:FUN655465 GEH655463:GEJ655465 GOD655463:GOF655465 GXZ655463:GYB655465 HHV655463:HHX655465 HRR655463:HRT655465 IBN655463:IBP655465 ILJ655463:ILL655465 IVF655463:IVH655465 JFB655463:JFD655465 JOX655463:JOZ655465 JYT655463:JYV655465 KIP655463:KIR655465 KSL655463:KSN655465 LCH655463:LCJ655465 LMD655463:LMF655465 LVZ655463:LWB655465 MFV655463:MFX655465 MPR655463:MPT655465 MZN655463:MZP655465 NJJ655463:NJL655465 NTF655463:NTH655465 ODB655463:ODD655465 OMX655463:OMZ655465 OWT655463:OWV655465 PGP655463:PGR655465 PQL655463:PQN655465 QAH655463:QAJ655465 QKD655463:QKF655465 QTZ655463:QUB655465 RDV655463:RDX655465 RNR655463:RNT655465 RXN655463:RXP655465 SHJ655463:SHL655465 SRF655463:SRH655465 TBB655463:TBD655465 TKX655463:TKZ655465 TUT655463:TUV655465 UEP655463:UER655465 UOL655463:UON655465 UYH655463:UYJ655465 VID655463:VIF655465 VRZ655463:VSB655465 WBV655463:WBX655465 WLR655463:WLT655465 WVN655463:WVP655465 F720999:H721001 JB720999:JD721001 SX720999:SZ721001 ACT720999:ACV721001 AMP720999:AMR721001 AWL720999:AWN721001 BGH720999:BGJ721001 BQD720999:BQF721001 BZZ720999:CAB721001 CJV720999:CJX721001 CTR720999:CTT721001 DDN720999:DDP721001 DNJ720999:DNL721001 DXF720999:DXH721001 EHB720999:EHD721001 EQX720999:EQZ721001 FAT720999:FAV721001 FKP720999:FKR721001 FUL720999:FUN721001 GEH720999:GEJ721001 GOD720999:GOF721001 GXZ720999:GYB721001 HHV720999:HHX721001 HRR720999:HRT721001 IBN720999:IBP721001 ILJ720999:ILL721001 IVF720999:IVH721001 JFB720999:JFD721001 JOX720999:JOZ721001 JYT720999:JYV721001 KIP720999:KIR721001 KSL720999:KSN721001 LCH720999:LCJ721001 LMD720999:LMF721001 LVZ720999:LWB721001 MFV720999:MFX721001 MPR720999:MPT721001 MZN720999:MZP721001 NJJ720999:NJL721001 NTF720999:NTH721001 ODB720999:ODD721001 OMX720999:OMZ721001 OWT720999:OWV721001 PGP720999:PGR721001 PQL720999:PQN721001 QAH720999:QAJ721001 QKD720999:QKF721001 QTZ720999:QUB721001 RDV720999:RDX721001 RNR720999:RNT721001 RXN720999:RXP721001 SHJ720999:SHL721001 SRF720999:SRH721001 TBB720999:TBD721001 TKX720999:TKZ721001 TUT720999:TUV721001 UEP720999:UER721001 UOL720999:UON721001 UYH720999:UYJ721001 VID720999:VIF721001 VRZ720999:VSB721001 WBV720999:WBX721001 WLR720999:WLT721001 WVN720999:WVP721001 F786535:H786537 JB786535:JD786537 SX786535:SZ786537 ACT786535:ACV786537 AMP786535:AMR786537 AWL786535:AWN786537 BGH786535:BGJ786537 BQD786535:BQF786537 BZZ786535:CAB786537 CJV786535:CJX786537 CTR786535:CTT786537 DDN786535:DDP786537 DNJ786535:DNL786537 DXF786535:DXH786537 EHB786535:EHD786537 EQX786535:EQZ786537 FAT786535:FAV786537 FKP786535:FKR786537 FUL786535:FUN786537 GEH786535:GEJ786537 GOD786535:GOF786537 GXZ786535:GYB786537 HHV786535:HHX786537 HRR786535:HRT786537 IBN786535:IBP786537 ILJ786535:ILL786537 IVF786535:IVH786537 JFB786535:JFD786537 JOX786535:JOZ786537 JYT786535:JYV786537 KIP786535:KIR786537 KSL786535:KSN786537 LCH786535:LCJ786537 LMD786535:LMF786537 LVZ786535:LWB786537 MFV786535:MFX786537 MPR786535:MPT786537 MZN786535:MZP786537 NJJ786535:NJL786537 NTF786535:NTH786537 ODB786535:ODD786537 OMX786535:OMZ786537 OWT786535:OWV786537 PGP786535:PGR786537 PQL786535:PQN786537 QAH786535:QAJ786537 QKD786535:QKF786537 QTZ786535:QUB786537 RDV786535:RDX786537 RNR786535:RNT786537 RXN786535:RXP786537 SHJ786535:SHL786537 SRF786535:SRH786537 TBB786535:TBD786537 TKX786535:TKZ786537 TUT786535:TUV786537 UEP786535:UER786537 UOL786535:UON786537 UYH786535:UYJ786537 VID786535:VIF786537 VRZ786535:VSB786537 WBV786535:WBX786537 WLR786535:WLT786537 WVN786535:WVP786537 F852071:H852073 JB852071:JD852073 SX852071:SZ852073 ACT852071:ACV852073 AMP852071:AMR852073 AWL852071:AWN852073 BGH852071:BGJ852073 BQD852071:BQF852073 BZZ852071:CAB852073 CJV852071:CJX852073 CTR852071:CTT852073 DDN852071:DDP852073 DNJ852071:DNL852073 DXF852071:DXH852073 EHB852071:EHD852073 EQX852071:EQZ852073 FAT852071:FAV852073 FKP852071:FKR852073 FUL852071:FUN852073 GEH852071:GEJ852073 GOD852071:GOF852073 GXZ852071:GYB852073 HHV852071:HHX852073 HRR852071:HRT852073 IBN852071:IBP852073 ILJ852071:ILL852073 IVF852071:IVH852073 JFB852071:JFD852073 JOX852071:JOZ852073 JYT852071:JYV852073 KIP852071:KIR852073 KSL852071:KSN852073 LCH852071:LCJ852073 LMD852071:LMF852073 LVZ852071:LWB852073 MFV852071:MFX852073 MPR852071:MPT852073 MZN852071:MZP852073 NJJ852071:NJL852073 NTF852071:NTH852073 ODB852071:ODD852073 OMX852071:OMZ852073 OWT852071:OWV852073 PGP852071:PGR852073 PQL852071:PQN852073 QAH852071:QAJ852073 QKD852071:QKF852073 QTZ852071:QUB852073 RDV852071:RDX852073 RNR852071:RNT852073 RXN852071:RXP852073 SHJ852071:SHL852073 SRF852071:SRH852073 TBB852071:TBD852073 TKX852071:TKZ852073 TUT852071:TUV852073 UEP852071:UER852073 UOL852071:UON852073 UYH852071:UYJ852073 VID852071:VIF852073 VRZ852071:VSB852073 WBV852071:WBX852073 WLR852071:WLT852073 WVN852071:WVP852073 F917607:H917609 JB917607:JD917609 SX917607:SZ917609 ACT917607:ACV917609 AMP917607:AMR917609 AWL917607:AWN917609 BGH917607:BGJ917609 BQD917607:BQF917609 BZZ917607:CAB917609 CJV917607:CJX917609 CTR917607:CTT917609 DDN917607:DDP917609 DNJ917607:DNL917609 DXF917607:DXH917609 EHB917607:EHD917609 EQX917607:EQZ917609 FAT917607:FAV917609 FKP917607:FKR917609 FUL917607:FUN917609 GEH917607:GEJ917609 GOD917607:GOF917609 GXZ917607:GYB917609 HHV917607:HHX917609 HRR917607:HRT917609 IBN917607:IBP917609 ILJ917607:ILL917609 IVF917607:IVH917609 JFB917607:JFD917609 JOX917607:JOZ917609 JYT917607:JYV917609 KIP917607:KIR917609 KSL917607:KSN917609 LCH917607:LCJ917609 LMD917607:LMF917609 LVZ917607:LWB917609 MFV917607:MFX917609 MPR917607:MPT917609 MZN917607:MZP917609 NJJ917607:NJL917609 NTF917607:NTH917609 ODB917607:ODD917609 OMX917607:OMZ917609 OWT917607:OWV917609 PGP917607:PGR917609 PQL917607:PQN917609 QAH917607:QAJ917609 QKD917607:QKF917609 QTZ917607:QUB917609 RDV917607:RDX917609 RNR917607:RNT917609 RXN917607:RXP917609 SHJ917607:SHL917609 SRF917607:SRH917609 TBB917607:TBD917609 TKX917607:TKZ917609 TUT917607:TUV917609 UEP917607:UER917609 UOL917607:UON917609 UYH917607:UYJ917609 VID917607:VIF917609 VRZ917607:VSB917609 WBV917607:WBX917609 WLR917607:WLT917609 WVN917607:WVP917609 F983143:H983145 JB983143:JD983145 SX983143:SZ983145 ACT983143:ACV983145 AMP983143:AMR983145 AWL983143:AWN983145 BGH983143:BGJ983145 BQD983143:BQF983145 BZZ983143:CAB983145 CJV983143:CJX983145 CTR983143:CTT983145 DDN983143:DDP983145 DNJ983143:DNL983145 DXF983143:DXH983145 EHB983143:EHD983145 EQX983143:EQZ983145 FAT983143:FAV983145 FKP983143:FKR983145 FUL983143:FUN983145 GEH983143:GEJ983145 GOD983143:GOF983145 GXZ983143:GYB983145 HHV983143:HHX983145 HRR983143:HRT983145 IBN983143:IBP983145 ILJ983143:ILL983145 IVF983143:IVH983145 JFB983143:JFD983145 JOX983143:JOZ983145 JYT983143:JYV983145 KIP983143:KIR983145 KSL983143:KSN983145 LCH983143:LCJ983145 LMD983143:LMF983145 LVZ983143:LWB983145 MFV983143:MFX983145 MPR983143:MPT983145 MZN983143:MZP983145 NJJ983143:NJL983145 NTF983143:NTH983145 ODB983143:ODD983145 OMX983143:OMZ983145 OWT983143:OWV983145 PGP983143:PGR983145 PQL983143:PQN983145 QAH983143:QAJ983145 QKD983143:QKF983145 QTZ983143:QUB983145 RDV983143:RDX983145 RNR983143:RNT983145 RXN983143:RXP983145 SHJ983143:SHL983145 SRF983143:SRH983145 TBB983143:TBD983145 TKX983143:TKZ983145 TUT983143:TUV983145 UEP983143:UER983145 UOL983143:UON983145 UYH983143:UYJ983145 VID983143:VIF983145 VRZ983143:VSB983145 WBV983143:WBX983145 WLR983143:WLT983145 WVN983143:WVP983145" xr:uid="{35551220-4FAE-4A38-B51C-141E52C77059}">
      <formula1>"R22,R410A,R407C,R134a,R123a,R290"</formula1>
    </dataValidation>
    <dataValidation type="list" allowBlank="1" showInputMessage="1" showErrorMessage="1" sqref="F65642:H65643 JB65642:JD65643 SX65642:SZ65643 ACT65642:ACV65643 AMP65642:AMR65643 AWL65642:AWN65643 BGH65642:BGJ65643 BQD65642:BQF65643 BZZ65642:CAB65643 CJV65642:CJX65643 CTR65642:CTT65643 DDN65642:DDP65643 DNJ65642:DNL65643 DXF65642:DXH65643 EHB65642:EHD65643 EQX65642:EQZ65643 FAT65642:FAV65643 FKP65642:FKR65643 FUL65642:FUN65643 GEH65642:GEJ65643 GOD65642:GOF65643 GXZ65642:GYB65643 HHV65642:HHX65643 HRR65642:HRT65643 IBN65642:IBP65643 ILJ65642:ILL65643 IVF65642:IVH65643 JFB65642:JFD65643 JOX65642:JOZ65643 JYT65642:JYV65643 KIP65642:KIR65643 KSL65642:KSN65643 LCH65642:LCJ65643 LMD65642:LMF65643 LVZ65642:LWB65643 MFV65642:MFX65643 MPR65642:MPT65643 MZN65642:MZP65643 NJJ65642:NJL65643 NTF65642:NTH65643 ODB65642:ODD65643 OMX65642:OMZ65643 OWT65642:OWV65643 PGP65642:PGR65643 PQL65642:PQN65643 QAH65642:QAJ65643 QKD65642:QKF65643 QTZ65642:QUB65643 RDV65642:RDX65643 RNR65642:RNT65643 RXN65642:RXP65643 SHJ65642:SHL65643 SRF65642:SRH65643 TBB65642:TBD65643 TKX65642:TKZ65643 TUT65642:TUV65643 UEP65642:UER65643 UOL65642:UON65643 UYH65642:UYJ65643 VID65642:VIF65643 VRZ65642:VSB65643 WBV65642:WBX65643 WLR65642:WLT65643 WVN65642:WVP65643 F131178:H131179 JB131178:JD131179 SX131178:SZ131179 ACT131178:ACV131179 AMP131178:AMR131179 AWL131178:AWN131179 BGH131178:BGJ131179 BQD131178:BQF131179 BZZ131178:CAB131179 CJV131178:CJX131179 CTR131178:CTT131179 DDN131178:DDP131179 DNJ131178:DNL131179 DXF131178:DXH131179 EHB131178:EHD131179 EQX131178:EQZ131179 FAT131178:FAV131179 FKP131178:FKR131179 FUL131178:FUN131179 GEH131178:GEJ131179 GOD131178:GOF131179 GXZ131178:GYB131179 HHV131178:HHX131179 HRR131178:HRT131179 IBN131178:IBP131179 ILJ131178:ILL131179 IVF131178:IVH131179 JFB131178:JFD131179 JOX131178:JOZ131179 JYT131178:JYV131179 KIP131178:KIR131179 KSL131178:KSN131179 LCH131178:LCJ131179 LMD131178:LMF131179 LVZ131178:LWB131179 MFV131178:MFX131179 MPR131178:MPT131179 MZN131178:MZP131179 NJJ131178:NJL131179 NTF131178:NTH131179 ODB131178:ODD131179 OMX131178:OMZ131179 OWT131178:OWV131179 PGP131178:PGR131179 PQL131178:PQN131179 QAH131178:QAJ131179 QKD131178:QKF131179 QTZ131178:QUB131179 RDV131178:RDX131179 RNR131178:RNT131179 RXN131178:RXP131179 SHJ131178:SHL131179 SRF131178:SRH131179 TBB131178:TBD131179 TKX131178:TKZ131179 TUT131178:TUV131179 UEP131178:UER131179 UOL131178:UON131179 UYH131178:UYJ131179 VID131178:VIF131179 VRZ131178:VSB131179 WBV131178:WBX131179 WLR131178:WLT131179 WVN131178:WVP131179 F196714:H196715 JB196714:JD196715 SX196714:SZ196715 ACT196714:ACV196715 AMP196714:AMR196715 AWL196714:AWN196715 BGH196714:BGJ196715 BQD196714:BQF196715 BZZ196714:CAB196715 CJV196714:CJX196715 CTR196714:CTT196715 DDN196714:DDP196715 DNJ196714:DNL196715 DXF196714:DXH196715 EHB196714:EHD196715 EQX196714:EQZ196715 FAT196714:FAV196715 FKP196714:FKR196715 FUL196714:FUN196715 GEH196714:GEJ196715 GOD196714:GOF196715 GXZ196714:GYB196715 HHV196714:HHX196715 HRR196714:HRT196715 IBN196714:IBP196715 ILJ196714:ILL196715 IVF196714:IVH196715 JFB196714:JFD196715 JOX196714:JOZ196715 JYT196714:JYV196715 KIP196714:KIR196715 KSL196714:KSN196715 LCH196714:LCJ196715 LMD196714:LMF196715 LVZ196714:LWB196715 MFV196714:MFX196715 MPR196714:MPT196715 MZN196714:MZP196715 NJJ196714:NJL196715 NTF196714:NTH196715 ODB196714:ODD196715 OMX196714:OMZ196715 OWT196714:OWV196715 PGP196714:PGR196715 PQL196714:PQN196715 QAH196714:QAJ196715 QKD196714:QKF196715 QTZ196714:QUB196715 RDV196714:RDX196715 RNR196714:RNT196715 RXN196714:RXP196715 SHJ196714:SHL196715 SRF196714:SRH196715 TBB196714:TBD196715 TKX196714:TKZ196715 TUT196714:TUV196715 UEP196714:UER196715 UOL196714:UON196715 UYH196714:UYJ196715 VID196714:VIF196715 VRZ196714:VSB196715 WBV196714:WBX196715 WLR196714:WLT196715 WVN196714:WVP196715 F262250:H262251 JB262250:JD262251 SX262250:SZ262251 ACT262250:ACV262251 AMP262250:AMR262251 AWL262250:AWN262251 BGH262250:BGJ262251 BQD262250:BQF262251 BZZ262250:CAB262251 CJV262250:CJX262251 CTR262250:CTT262251 DDN262250:DDP262251 DNJ262250:DNL262251 DXF262250:DXH262251 EHB262250:EHD262251 EQX262250:EQZ262251 FAT262250:FAV262251 FKP262250:FKR262251 FUL262250:FUN262251 GEH262250:GEJ262251 GOD262250:GOF262251 GXZ262250:GYB262251 HHV262250:HHX262251 HRR262250:HRT262251 IBN262250:IBP262251 ILJ262250:ILL262251 IVF262250:IVH262251 JFB262250:JFD262251 JOX262250:JOZ262251 JYT262250:JYV262251 KIP262250:KIR262251 KSL262250:KSN262251 LCH262250:LCJ262251 LMD262250:LMF262251 LVZ262250:LWB262251 MFV262250:MFX262251 MPR262250:MPT262251 MZN262250:MZP262251 NJJ262250:NJL262251 NTF262250:NTH262251 ODB262250:ODD262251 OMX262250:OMZ262251 OWT262250:OWV262251 PGP262250:PGR262251 PQL262250:PQN262251 QAH262250:QAJ262251 QKD262250:QKF262251 QTZ262250:QUB262251 RDV262250:RDX262251 RNR262250:RNT262251 RXN262250:RXP262251 SHJ262250:SHL262251 SRF262250:SRH262251 TBB262250:TBD262251 TKX262250:TKZ262251 TUT262250:TUV262251 UEP262250:UER262251 UOL262250:UON262251 UYH262250:UYJ262251 VID262250:VIF262251 VRZ262250:VSB262251 WBV262250:WBX262251 WLR262250:WLT262251 WVN262250:WVP262251 F327786:H327787 JB327786:JD327787 SX327786:SZ327787 ACT327786:ACV327787 AMP327786:AMR327787 AWL327786:AWN327787 BGH327786:BGJ327787 BQD327786:BQF327787 BZZ327786:CAB327787 CJV327786:CJX327787 CTR327786:CTT327787 DDN327786:DDP327787 DNJ327786:DNL327787 DXF327786:DXH327787 EHB327786:EHD327787 EQX327786:EQZ327787 FAT327786:FAV327787 FKP327786:FKR327787 FUL327786:FUN327787 GEH327786:GEJ327787 GOD327786:GOF327787 GXZ327786:GYB327787 HHV327786:HHX327787 HRR327786:HRT327787 IBN327786:IBP327787 ILJ327786:ILL327787 IVF327786:IVH327787 JFB327786:JFD327787 JOX327786:JOZ327787 JYT327786:JYV327787 KIP327786:KIR327787 KSL327786:KSN327787 LCH327786:LCJ327787 LMD327786:LMF327787 LVZ327786:LWB327787 MFV327786:MFX327787 MPR327786:MPT327787 MZN327786:MZP327787 NJJ327786:NJL327787 NTF327786:NTH327787 ODB327786:ODD327787 OMX327786:OMZ327787 OWT327786:OWV327787 PGP327786:PGR327787 PQL327786:PQN327787 QAH327786:QAJ327787 QKD327786:QKF327787 QTZ327786:QUB327787 RDV327786:RDX327787 RNR327786:RNT327787 RXN327786:RXP327787 SHJ327786:SHL327787 SRF327786:SRH327787 TBB327786:TBD327787 TKX327786:TKZ327787 TUT327786:TUV327787 UEP327786:UER327787 UOL327786:UON327787 UYH327786:UYJ327787 VID327786:VIF327787 VRZ327786:VSB327787 WBV327786:WBX327787 WLR327786:WLT327787 WVN327786:WVP327787 F393322:H393323 JB393322:JD393323 SX393322:SZ393323 ACT393322:ACV393323 AMP393322:AMR393323 AWL393322:AWN393323 BGH393322:BGJ393323 BQD393322:BQF393323 BZZ393322:CAB393323 CJV393322:CJX393323 CTR393322:CTT393323 DDN393322:DDP393323 DNJ393322:DNL393323 DXF393322:DXH393323 EHB393322:EHD393323 EQX393322:EQZ393323 FAT393322:FAV393323 FKP393322:FKR393323 FUL393322:FUN393323 GEH393322:GEJ393323 GOD393322:GOF393323 GXZ393322:GYB393323 HHV393322:HHX393323 HRR393322:HRT393323 IBN393322:IBP393323 ILJ393322:ILL393323 IVF393322:IVH393323 JFB393322:JFD393323 JOX393322:JOZ393323 JYT393322:JYV393323 KIP393322:KIR393323 KSL393322:KSN393323 LCH393322:LCJ393323 LMD393322:LMF393323 LVZ393322:LWB393323 MFV393322:MFX393323 MPR393322:MPT393323 MZN393322:MZP393323 NJJ393322:NJL393323 NTF393322:NTH393323 ODB393322:ODD393323 OMX393322:OMZ393323 OWT393322:OWV393323 PGP393322:PGR393323 PQL393322:PQN393323 QAH393322:QAJ393323 QKD393322:QKF393323 QTZ393322:QUB393323 RDV393322:RDX393323 RNR393322:RNT393323 RXN393322:RXP393323 SHJ393322:SHL393323 SRF393322:SRH393323 TBB393322:TBD393323 TKX393322:TKZ393323 TUT393322:TUV393323 UEP393322:UER393323 UOL393322:UON393323 UYH393322:UYJ393323 VID393322:VIF393323 VRZ393322:VSB393323 WBV393322:WBX393323 WLR393322:WLT393323 WVN393322:WVP393323 F458858:H458859 JB458858:JD458859 SX458858:SZ458859 ACT458858:ACV458859 AMP458858:AMR458859 AWL458858:AWN458859 BGH458858:BGJ458859 BQD458858:BQF458859 BZZ458858:CAB458859 CJV458858:CJX458859 CTR458858:CTT458859 DDN458858:DDP458859 DNJ458858:DNL458859 DXF458858:DXH458859 EHB458858:EHD458859 EQX458858:EQZ458859 FAT458858:FAV458859 FKP458858:FKR458859 FUL458858:FUN458859 GEH458858:GEJ458859 GOD458858:GOF458859 GXZ458858:GYB458859 HHV458858:HHX458859 HRR458858:HRT458859 IBN458858:IBP458859 ILJ458858:ILL458859 IVF458858:IVH458859 JFB458858:JFD458859 JOX458858:JOZ458859 JYT458858:JYV458859 KIP458858:KIR458859 KSL458858:KSN458859 LCH458858:LCJ458859 LMD458858:LMF458859 LVZ458858:LWB458859 MFV458858:MFX458859 MPR458858:MPT458859 MZN458858:MZP458859 NJJ458858:NJL458859 NTF458858:NTH458859 ODB458858:ODD458859 OMX458858:OMZ458859 OWT458858:OWV458859 PGP458858:PGR458859 PQL458858:PQN458859 QAH458858:QAJ458859 QKD458858:QKF458859 QTZ458858:QUB458859 RDV458858:RDX458859 RNR458858:RNT458859 RXN458858:RXP458859 SHJ458858:SHL458859 SRF458858:SRH458859 TBB458858:TBD458859 TKX458858:TKZ458859 TUT458858:TUV458859 UEP458858:UER458859 UOL458858:UON458859 UYH458858:UYJ458859 VID458858:VIF458859 VRZ458858:VSB458859 WBV458858:WBX458859 WLR458858:WLT458859 WVN458858:WVP458859 F524394:H524395 JB524394:JD524395 SX524394:SZ524395 ACT524394:ACV524395 AMP524394:AMR524395 AWL524394:AWN524395 BGH524394:BGJ524395 BQD524394:BQF524395 BZZ524394:CAB524395 CJV524394:CJX524395 CTR524394:CTT524395 DDN524394:DDP524395 DNJ524394:DNL524395 DXF524394:DXH524395 EHB524394:EHD524395 EQX524394:EQZ524395 FAT524394:FAV524395 FKP524394:FKR524395 FUL524394:FUN524395 GEH524394:GEJ524395 GOD524394:GOF524395 GXZ524394:GYB524395 HHV524394:HHX524395 HRR524394:HRT524395 IBN524394:IBP524395 ILJ524394:ILL524395 IVF524394:IVH524395 JFB524394:JFD524395 JOX524394:JOZ524395 JYT524394:JYV524395 KIP524394:KIR524395 KSL524394:KSN524395 LCH524394:LCJ524395 LMD524394:LMF524395 LVZ524394:LWB524395 MFV524394:MFX524395 MPR524394:MPT524395 MZN524394:MZP524395 NJJ524394:NJL524395 NTF524394:NTH524395 ODB524394:ODD524395 OMX524394:OMZ524395 OWT524394:OWV524395 PGP524394:PGR524395 PQL524394:PQN524395 QAH524394:QAJ524395 QKD524394:QKF524395 QTZ524394:QUB524395 RDV524394:RDX524395 RNR524394:RNT524395 RXN524394:RXP524395 SHJ524394:SHL524395 SRF524394:SRH524395 TBB524394:TBD524395 TKX524394:TKZ524395 TUT524394:TUV524395 UEP524394:UER524395 UOL524394:UON524395 UYH524394:UYJ524395 VID524394:VIF524395 VRZ524394:VSB524395 WBV524394:WBX524395 WLR524394:WLT524395 WVN524394:WVP524395 F589930:H589931 JB589930:JD589931 SX589930:SZ589931 ACT589930:ACV589931 AMP589930:AMR589931 AWL589930:AWN589931 BGH589930:BGJ589931 BQD589930:BQF589931 BZZ589930:CAB589931 CJV589930:CJX589931 CTR589930:CTT589931 DDN589930:DDP589931 DNJ589930:DNL589931 DXF589930:DXH589931 EHB589930:EHD589931 EQX589930:EQZ589931 FAT589930:FAV589931 FKP589930:FKR589931 FUL589930:FUN589931 GEH589930:GEJ589931 GOD589930:GOF589931 GXZ589930:GYB589931 HHV589930:HHX589931 HRR589930:HRT589931 IBN589930:IBP589931 ILJ589930:ILL589931 IVF589930:IVH589931 JFB589930:JFD589931 JOX589930:JOZ589931 JYT589930:JYV589931 KIP589930:KIR589931 KSL589930:KSN589931 LCH589930:LCJ589931 LMD589930:LMF589931 LVZ589930:LWB589931 MFV589930:MFX589931 MPR589930:MPT589931 MZN589930:MZP589931 NJJ589930:NJL589931 NTF589930:NTH589931 ODB589930:ODD589931 OMX589930:OMZ589931 OWT589930:OWV589931 PGP589930:PGR589931 PQL589930:PQN589931 QAH589930:QAJ589931 QKD589930:QKF589931 QTZ589930:QUB589931 RDV589930:RDX589931 RNR589930:RNT589931 RXN589930:RXP589931 SHJ589930:SHL589931 SRF589930:SRH589931 TBB589930:TBD589931 TKX589930:TKZ589931 TUT589930:TUV589931 UEP589930:UER589931 UOL589930:UON589931 UYH589930:UYJ589931 VID589930:VIF589931 VRZ589930:VSB589931 WBV589930:WBX589931 WLR589930:WLT589931 WVN589930:WVP589931 F655466:H655467 JB655466:JD655467 SX655466:SZ655467 ACT655466:ACV655467 AMP655466:AMR655467 AWL655466:AWN655467 BGH655466:BGJ655467 BQD655466:BQF655467 BZZ655466:CAB655467 CJV655466:CJX655467 CTR655466:CTT655467 DDN655466:DDP655467 DNJ655466:DNL655467 DXF655466:DXH655467 EHB655466:EHD655467 EQX655466:EQZ655467 FAT655466:FAV655467 FKP655466:FKR655467 FUL655466:FUN655467 GEH655466:GEJ655467 GOD655466:GOF655467 GXZ655466:GYB655467 HHV655466:HHX655467 HRR655466:HRT655467 IBN655466:IBP655467 ILJ655466:ILL655467 IVF655466:IVH655467 JFB655466:JFD655467 JOX655466:JOZ655467 JYT655466:JYV655467 KIP655466:KIR655467 KSL655466:KSN655467 LCH655466:LCJ655467 LMD655466:LMF655467 LVZ655466:LWB655467 MFV655466:MFX655467 MPR655466:MPT655467 MZN655466:MZP655467 NJJ655466:NJL655467 NTF655466:NTH655467 ODB655466:ODD655467 OMX655466:OMZ655467 OWT655466:OWV655467 PGP655466:PGR655467 PQL655466:PQN655467 QAH655466:QAJ655467 QKD655466:QKF655467 QTZ655466:QUB655467 RDV655466:RDX655467 RNR655466:RNT655467 RXN655466:RXP655467 SHJ655466:SHL655467 SRF655466:SRH655467 TBB655466:TBD655467 TKX655466:TKZ655467 TUT655466:TUV655467 UEP655466:UER655467 UOL655466:UON655467 UYH655466:UYJ655467 VID655466:VIF655467 VRZ655466:VSB655467 WBV655466:WBX655467 WLR655466:WLT655467 WVN655466:WVP655467 F721002:H721003 JB721002:JD721003 SX721002:SZ721003 ACT721002:ACV721003 AMP721002:AMR721003 AWL721002:AWN721003 BGH721002:BGJ721003 BQD721002:BQF721003 BZZ721002:CAB721003 CJV721002:CJX721003 CTR721002:CTT721003 DDN721002:DDP721003 DNJ721002:DNL721003 DXF721002:DXH721003 EHB721002:EHD721003 EQX721002:EQZ721003 FAT721002:FAV721003 FKP721002:FKR721003 FUL721002:FUN721003 GEH721002:GEJ721003 GOD721002:GOF721003 GXZ721002:GYB721003 HHV721002:HHX721003 HRR721002:HRT721003 IBN721002:IBP721003 ILJ721002:ILL721003 IVF721002:IVH721003 JFB721002:JFD721003 JOX721002:JOZ721003 JYT721002:JYV721003 KIP721002:KIR721003 KSL721002:KSN721003 LCH721002:LCJ721003 LMD721002:LMF721003 LVZ721002:LWB721003 MFV721002:MFX721003 MPR721002:MPT721003 MZN721002:MZP721003 NJJ721002:NJL721003 NTF721002:NTH721003 ODB721002:ODD721003 OMX721002:OMZ721003 OWT721002:OWV721003 PGP721002:PGR721003 PQL721002:PQN721003 QAH721002:QAJ721003 QKD721002:QKF721003 QTZ721002:QUB721003 RDV721002:RDX721003 RNR721002:RNT721003 RXN721002:RXP721003 SHJ721002:SHL721003 SRF721002:SRH721003 TBB721002:TBD721003 TKX721002:TKZ721003 TUT721002:TUV721003 UEP721002:UER721003 UOL721002:UON721003 UYH721002:UYJ721003 VID721002:VIF721003 VRZ721002:VSB721003 WBV721002:WBX721003 WLR721002:WLT721003 WVN721002:WVP721003 F786538:H786539 JB786538:JD786539 SX786538:SZ786539 ACT786538:ACV786539 AMP786538:AMR786539 AWL786538:AWN786539 BGH786538:BGJ786539 BQD786538:BQF786539 BZZ786538:CAB786539 CJV786538:CJX786539 CTR786538:CTT786539 DDN786538:DDP786539 DNJ786538:DNL786539 DXF786538:DXH786539 EHB786538:EHD786539 EQX786538:EQZ786539 FAT786538:FAV786539 FKP786538:FKR786539 FUL786538:FUN786539 GEH786538:GEJ786539 GOD786538:GOF786539 GXZ786538:GYB786539 HHV786538:HHX786539 HRR786538:HRT786539 IBN786538:IBP786539 ILJ786538:ILL786539 IVF786538:IVH786539 JFB786538:JFD786539 JOX786538:JOZ786539 JYT786538:JYV786539 KIP786538:KIR786539 KSL786538:KSN786539 LCH786538:LCJ786539 LMD786538:LMF786539 LVZ786538:LWB786539 MFV786538:MFX786539 MPR786538:MPT786539 MZN786538:MZP786539 NJJ786538:NJL786539 NTF786538:NTH786539 ODB786538:ODD786539 OMX786538:OMZ786539 OWT786538:OWV786539 PGP786538:PGR786539 PQL786538:PQN786539 QAH786538:QAJ786539 QKD786538:QKF786539 QTZ786538:QUB786539 RDV786538:RDX786539 RNR786538:RNT786539 RXN786538:RXP786539 SHJ786538:SHL786539 SRF786538:SRH786539 TBB786538:TBD786539 TKX786538:TKZ786539 TUT786538:TUV786539 UEP786538:UER786539 UOL786538:UON786539 UYH786538:UYJ786539 VID786538:VIF786539 VRZ786538:VSB786539 WBV786538:WBX786539 WLR786538:WLT786539 WVN786538:WVP786539 F852074:H852075 JB852074:JD852075 SX852074:SZ852075 ACT852074:ACV852075 AMP852074:AMR852075 AWL852074:AWN852075 BGH852074:BGJ852075 BQD852074:BQF852075 BZZ852074:CAB852075 CJV852074:CJX852075 CTR852074:CTT852075 DDN852074:DDP852075 DNJ852074:DNL852075 DXF852074:DXH852075 EHB852074:EHD852075 EQX852074:EQZ852075 FAT852074:FAV852075 FKP852074:FKR852075 FUL852074:FUN852075 GEH852074:GEJ852075 GOD852074:GOF852075 GXZ852074:GYB852075 HHV852074:HHX852075 HRR852074:HRT852075 IBN852074:IBP852075 ILJ852074:ILL852075 IVF852074:IVH852075 JFB852074:JFD852075 JOX852074:JOZ852075 JYT852074:JYV852075 KIP852074:KIR852075 KSL852074:KSN852075 LCH852074:LCJ852075 LMD852074:LMF852075 LVZ852074:LWB852075 MFV852074:MFX852075 MPR852074:MPT852075 MZN852074:MZP852075 NJJ852074:NJL852075 NTF852074:NTH852075 ODB852074:ODD852075 OMX852074:OMZ852075 OWT852074:OWV852075 PGP852074:PGR852075 PQL852074:PQN852075 QAH852074:QAJ852075 QKD852074:QKF852075 QTZ852074:QUB852075 RDV852074:RDX852075 RNR852074:RNT852075 RXN852074:RXP852075 SHJ852074:SHL852075 SRF852074:SRH852075 TBB852074:TBD852075 TKX852074:TKZ852075 TUT852074:TUV852075 UEP852074:UER852075 UOL852074:UON852075 UYH852074:UYJ852075 VID852074:VIF852075 VRZ852074:VSB852075 WBV852074:WBX852075 WLR852074:WLT852075 WVN852074:WVP852075 F917610:H917611 JB917610:JD917611 SX917610:SZ917611 ACT917610:ACV917611 AMP917610:AMR917611 AWL917610:AWN917611 BGH917610:BGJ917611 BQD917610:BQF917611 BZZ917610:CAB917611 CJV917610:CJX917611 CTR917610:CTT917611 DDN917610:DDP917611 DNJ917610:DNL917611 DXF917610:DXH917611 EHB917610:EHD917611 EQX917610:EQZ917611 FAT917610:FAV917611 FKP917610:FKR917611 FUL917610:FUN917611 GEH917610:GEJ917611 GOD917610:GOF917611 GXZ917610:GYB917611 HHV917610:HHX917611 HRR917610:HRT917611 IBN917610:IBP917611 ILJ917610:ILL917611 IVF917610:IVH917611 JFB917610:JFD917611 JOX917610:JOZ917611 JYT917610:JYV917611 KIP917610:KIR917611 KSL917610:KSN917611 LCH917610:LCJ917611 LMD917610:LMF917611 LVZ917610:LWB917611 MFV917610:MFX917611 MPR917610:MPT917611 MZN917610:MZP917611 NJJ917610:NJL917611 NTF917610:NTH917611 ODB917610:ODD917611 OMX917610:OMZ917611 OWT917610:OWV917611 PGP917610:PGR917611 PQL917610:PQN917611 QAH917610:QAJ917611 QKD917610:QKF917611 QTZ917610:QUB917611 RDV917610:RDX917611 RNR917610:RNT917611 RXN917610:RXP917611 SHJ917610:SHL917611 SRF917610:SRH917611 TBB917610:TBD917611 TKX917610:TKZ917611 TUT917610:TUV917611 UEP917610:UER917611 UOL917610:UON917611 UYH917610:UYJ917611 VID917610:VIF917611 VRZ917610:VSB917611 WBV917610:WBX917611 WLR917610:WLT917611 WVN917610:WVP917611 F983146:H983147 JB983146:JD983147 SX983146:SZ983147 ACT983146:ACV983147 AMP983146:AMR983147 AWL983146:AWN983147 BGH983146:BGJ983147 BQD983146:BQF983147 BZZ983146:CAB983147 CJV983146:CJX983147 CTR983146:CTT983147 DDN983146:DDP983147 DNJ983146:DNL983147 DXF983146:DXH983147 EHB983146:EHD983147 EQX983146:EQZ983147 FAT983146:FAV983147 FKP983146:FKR983147 FUL983146:FUN983147 GEH983146:GEJ983147 GOD983146:GOF983147 GXZ983146:GYB983147 HHV983146:HHX983147 HRR983146:HRT983147 IBN983146:IBP983147 ILJ983146:ILL983147 IVF983146:IVH983147 JFB983146:JFD983147 JOX983146:JOZ983147 JYT983146:JYV983147 KIP983146:KIR983147 KSL983146:KSN983147 LCH983146:LCJ983147 LMD983146:LMF983147 LVZ983146:LWB983147 MFV983146:MFX983147 MPR983146:MPT983147 MZN983146:MZP983147 NJJ983146:NJL983147 NTF983146:NTH983147 ODB983146:ODD983147 OMX983146:OMZ983147 OWT983146:OWV983147 PGP983146:PGR983147 PQL983146:PQN983147 QAH983146:QAJ983147 QKD983146:QKF983147 QTZ983146:QUB983147 RDV983146:RDX983147 RNR983146:RNT983147 RXN983146:RXP983147 SHJ983146:SHL983147 SRF983146:SRH983147 TBB983146:TBD983147 TKX983146:TKZ983147 TUT983146:TUV983147 UEP983146:UER983147 UOL983146:UON983147 UYH983146:UYJ983147 VID983146:VIF983147 VRZ983146:VSB983147 WBV983146:WBX983147 WLR983146:WLT983147 WVN983146:WVP983147 F112:I112 JB112:JE112 SX112:TA112 ACT112:ACW112 AMP112:AMS112 AWL112:AWO112 BGH112:BGK112 BQD112:BQG112 BZZ112:CAC112 CJV112:CJY112 CTR112:CTU112 DDN112:DDQ112 DNJ112:DNM112 DXF112:DXI112 EHB112:EHE112 EQX112:ERA112 FAT112:FAW112 FKP112:FKS112 FUL112:FUO112 GEH112:GEK112 GOD112:GOG112 GXZ112:GYC112 HHV112:HHY112 HRR112:HRU112 IBN112:IBQ112 ILJ112:ILM112 IVF112:IVI112 JFB112:JFE112 JOX112:JPA112 JYT112:JYW112 KIP112:KIS112 KSL112:KSO112 LCH112:LCK112 LMD112:LMG112 LVZ112:LWC112 MFV112:MFY112 MPR112:MPU112 MZN112:MZQ112 NJJ112:NJM112 NTF112:NTI112 ODB112:ODE112 OMX112:ONA112 OWT112:OWW112 PGP112:PGS112 PQL112:PQO112 QAH112:QAK112 QKD112:QKG112 QTZ112:QUC112 RDV112:RDY112 RNR112:RNU112 RXN112:RXQ112 SHJ112:SHM112 SRF112:SRI112 TBB112:TBE112 TKX112:TLA112 TUT112:TUW112 UEP112:UES112 UOL112:UOO112 UYH112:UYK112 VID112:VIG112 VRZ112:VSC112 WBV112:WBY112 WLR112:WLU112 WVN112:WVQ112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xr:uid="{565BDF87-B898-4D97-A95D-5B07DB20A8B5}">
      <formula1>"3,3.5,4,5,6,7,7.5,8,10,15"</formula1>
    </dataValidation>
    <dataValidation type="list" allowBlank="1" showInputMessage="1" showErrorMessage="1" sqref="F65644:H65645 JB65644:JD65645 SX65644:SZ65645 ACT65644:ACV65645 AMP65644:AMR65645 AWL65644:AWN65645 BGH65644:BGJ65645 BQD65644:BQF65645 BZZ65644:CAB65645 CJV65644:CJX65645 CTR65644:CTT65645 DDN65644:DDP65645 DNJ65644:DNL65645 DXF65644:DXH65645 EHB65644:EHD65645 EQX65644:EQZ65645 FAT65644:FAV65645 FKP65644:FKR65645 FUL65644:FUN65645 GEH65644:GEJ65645 GOD65644:GOF65645 GXZ65644:GYB65645 HHV65644:HHX65645 HRR65644:HRT65645 IBN65644:IBP65645 ILJ65644:ILL65645 IVF65644:IVH65645 JFB65644:JFD65645 JOX65644:JOZ65645 JYT65644:JYV65645 KIP65644:KIR65645 KSL65644:KSN65645 LCH65644:LCJ65645 LMD65644:LMF65645 LVZ65644:LWB65645 MFV65644:MFX65645 MPR65644:MPT65645 MZN65644:MZP65645 NJJ65644:NJL65645 NTF65644:NTH65645 ODB65644:ODD65645 OMX65644:OMZ65645 OWT65644:OWV65645 PGP65644:PGR65645 PQL65644:PQN65645 QAH65644:QAJ65645 QKD65644:QKF65645 QTZ65644:QUB65645 RDV65644:RDX65645 RNR65644:RNT65645 RXN65644:RXP65645 SHJ65644:SHL65645 SRF65644:SRH65645 TBB65644:TBD65645 TKX65644:TKZ65645 TUT65644:TUV65645 UEP65644:UER65645 UOL65644:UON65645 UYH65644:UYJ65645 VID65644:VIF65645 VRZ65644:VSB65645 WBV65644:WBX65645 WLR65644:WLT65645 WVN65644:WVP65645 F131180:H131181 JB131180:JD131181 SX131180:SZ131181 ACT131180:ACV131181 AMP131180:AMR131181 AWL131180:AWN131181 BGH131180:BGJ131181 BQD131180:BQF131181 BZZ131180:CAB131181 CJV131180:CJX131181 CTR131180:CTT131181 DDN131180:DDP131181 DNJ131180:DNL131181 DXF131180:DXH131181 EHB131180:EHD131181 EQX131180:EQZ131181 FAT131180:FAV131181 FKP131180:FKR131181 FUL131180:FUN131181 GEH131180:GEJ131181 GOD131180:GOF131181 GXZ131180:GYB131181 HHV131180:HHX131181 HRR131180:HRT131181 IBN131180:IBP131181 ILJ131180:ILL131181 IVF131180:IVH131181 JFB131180:JFD131181 JOX131180:JOZ131181 JYT131180:JYV131181 KIP131180:KIR131181 KSL131180:KSN131181 LCH131180:LCJ131181 LMD131180:LMF131181 LVZ131180:LWB131181 MFV131180:MFX131181 MPR131180:MPT131181 MZN131180:MZP131181 NJJ131180:NJL131181 NTF131180:NTH131181 ODB131180:ODD131181 OMX131180:OMZ131181 OWT131180:OWV131181 PGP131180:PGR131181 PQL131180:PQN131181 QAH131180:QAJ131181 QKD131180:QKF131181 QTZ131180:QUB131181 RDV131180:RDX131181 RNR131180:RNT131181 RXN131180:RXP131181 SHJ131180:SHL131181 SRF131180:SRH131181 TBB131180:TBD131181 TKX131180:TKZ131181 TUT131180:TUV131181 UEP131180:UER131181 UOL131180:UON131181 UYH131180:UYJ131181 VID131180:VIF131181 VRZ131180:VSB131181 WBV131180:WBX131181 WLR131180:WLT131181 WVN131180:WVP131181 F196716:H196717 JB196716:JD196717 SX196716:SZ196717 ACT196716:ACV196717 AMP196716:AMR196717 AWL196716:AWN196717 BGH196716:BGJ196717 BQD196716:BQF196717 BZZ196716:CAB196717 CJV196716:CJX196717 CTR196716:CTT196717 DDN196716:DDP196717 DNJ196716:DNL196717 DXF196716:DXH196717 EHB196716:EHD196717 EQX196716:EQZ196717 FAT196716:FAV196717 FKP196716:FKR196717 FUL196716:FUN196717 GEH196716:GEJ196717 GOD196716:GOF196717 GXZ196716:GYB196717 HHV196716:HHX196717 HRR196716:HRT196717 IBN196716:IBP196717 ILJ196716:ILL196717 IVF196716:IVH196717 JFB196716:JFD196717 JOX196716:JOZ196717 JYT196716:JYV196717 KIP196716:KIR196717 KSL196716:KSN196717 LCH196716:LCJ196717 LMD196716:LMF196717 LVZ196716:LWB196717 MFV196716:MFX196717 MPR196716:MPT196717 MZN196716:MZP196717 NJJ196716:NJL196717 NTF196716:NTH196717 ODB196716:ODD196717 OMX196716:OMZ196717 OWT196716:OWV196717 PGP196716:PGR196717 PQL196716:PQN196717 QAH196716:QAJ196717 QKD196716:QKF196717 QTZ196716:QUB196717 RDV196716:RDX196717 RNR196716:RNT196717 RXN196716:RXP196717 SHJ196716:SHL196717 SRF196716:SRH196717 TBB196716:TBD196717 TKX196716:TKZ196717 TUT196716:TUV196717 UEP196716:UER196717 UOL196716:UON196717 UYH196716:UYJ196717 VID196716:VIF196717 VRZ196716:VSB196717 WBV196716:WBX196717 WLR196716:WLT196717 WVN196716:WVP196717 F262252:H262253 JB262252:JD262253 SX262252:SZ262253 ACT262252:ACV262253 AMP262252:AMR262253 AWL262252:AWN262253 BGH262252:BGJ262253 BQD262252:BQF262253 BZZ262252:CAB262253 CJV262252:CJX262253 CTR262252:CTT262253 DDN262252:DDP262253 DNJ262252:DNL262253 DXF262252:DXH262253 EHB262252:EHD262253 EQX262252:EQZ262253 FAT262252:FAV262253 FKP262252:FKR262253 FUL262252:FUN262253 GEH262252:GEJ262253 GOD262252:GOF262253 GXZ262252:GYB262253 HHV262252:HHX262253 HRR262252:HRT262253 IBN262252:IBP262253 ILJ262252:ILL262253 IVF262252:IVH262253 JFB262252:JFD262253 JOX262252:JOZ262253 JYT262252:JYV262253 KIP262252:KIR262253 KSL262252:KSN262253 LCH262252:LCJ262253 LMD262252:LMF262253 LVZ262252:LWB262253 MFV262252:MFX262253 MPR262252:MPT262253 MZN262252:MZP262253 NJJ262252:NJL262253 NTF262252:NTH262253 ODB262252:ODD262253 OMX262252:OMZ262253 OWT262252:OWV262253 PGP262252:PGR262253 PQL262252:PQN262253 QAH262252:QAJ262253 QKD262252:QKF262253 QTZ262252:QUB262253 RDV262252:RDX262253 RNR262252:RNT262253 RXN262252:RXP262253 SHJ262252:SHL262253 SRF262252:SRH262253 TBB262252:TBD262253 TKX262252:TKZ262253 TUT262252:TUV262253 UEP262252:UER262253 UOL262252:UON262253 UYH262252:UYJ262253 VID262252:VIF262253 VRZ262252:VSB262253 WBV262252:WBX262253 WLR262252:WLT262253 WVN262252:WVP262253 F327788:H327789 JB327788:JD327789 SX327788:SZ327789 ACT327788:ACV327789 AMP327788:AMR327789 AWL327788:AWN327789 BGH327788:BGJ327789 BQD327788:BQF327789 BZZ327788:CAB327789 CJV327788:CJX327789 CTR327788:CTT327789 DDN327788:DDP327789 DNJ327788:DNL327789 DXF327788:DXH327789 EHB327788:EHD327789 EQX327788:EQZ327789 FAT327788:FAV327789 FKP327788:FKR327789 FUL327788:FUN327789 GEH327788:GEJ327789 GOD327788:GOF327789 GXZ327788:GYB327789 HHV327788:HHX327789 HRR327788:HRT327789 IBN327788:IBP327789 ILJ327788:ILL327789 IVF327788:IVH327789 JFB327788:JFD327789 JOX327788:JOZ327789 JYT327788:JYV327789 KIP327788:KIR327789 KSL327788:KSN327789 LCH327788:LCJ327789 LMD327788:LMF327789 LVZ327788:LWB327789 MFV327788:MFX327789 MPR327788:MPT327789 MZN327788:MZP327789 NJJ327788:NJL327789 NTF327788:NTH327789 ODB327788:ODD327789 OMX327788:OMZ327789 OWT327788:OWV327789 PGP327788:PGR327789 PQL327788:PQN327789 QAH327788:QAJ327789 QKD327788:QKF327789 QTZ327788:QUB327789 RDV327788:RDX327789 RNR327788:RNT327789 RXN327788:RXP327789 SHJ327788:SHL327789 SRF327788:SRH327789 TBB327788:TBD327789 TKX327788:TKZ327789 TUT327788:TUV327789 UEP327788:UER327789 UOL327788:UON327789 UYH327788:UYJ327789 VID327788:VIF327789 VRZ327788:VSB327789 WBV327788:WBX327789 WLR327788:WLT327789 WVN327788:WVP327789 F393324:H393325 JB393324:JD393325 SX393324:SZ393325 ACT393324:ACV393325 AMP393324:AMR393325 AWL393324:AWN393325 BGH393324:BGJ393325 BQD393324:BQF393325 BZZ393324:CAB393325 CJV393324:CJX393325 CTR393324:CTT393325 DDN393324:DDP393325 DNJ393324:DNL393325 DXF393324:DXH393325 EHB393324:EHD393325 EQX393324:EQZ393325 FAT393324:FAV393325 FKP393324:FKR393325 FUL393324:FUN393325 GEH393324:GEJ393325 GOD393324:GOF393325 GXZ393324:GYB393325 HHV393324:HHX393325 HRR393324:HRT393325 IBN393324:IBP393325 ILJ393324:ILL393325 IVF393324:IVH393325 JFB393324:JFD393325 JOX393324:JOZ393325 JYT393324:JYV393325 KIP393324:KIR393325 KSL393324:KSN393325 LCH393324:LCJ393325 LMD393324:LMF393325 LVZ393324:LWB393325 MFV393324:MFX393325 MPR393324:MPT393325 MZN393324:MZP393325 NJJ393324:NJL393325 NTF393324:NTH393325 ODB393324:ODD393325 OMX393324:OMZ393325 OWT393324:OWV393325 PGP393324:PGR393325 PQL393324:PQN393325 QAH393324:QAJ393325 QKD393324:QKF393325 QTZ393324:QUB393325 RDV393324:RDX393325 RNR393324:RNT393325 RXN393324:RXP393325 SHJ393324:SHL393325 SRF393324:SRH393325 TBB393324:TBD393325 TKX393324:TKZ393325 TUT393324:TUV393325 UEP393324:UER393325 UOL393324:UON393325 UYH393324:UYJ393325 VID393324:VIF393325 VRZ393324:VSB393325 WBV393324:WBX393325 WLR393324:WLT393325 WVN393324:WVP393325 F458860:H458861 JB458860:JD458861 SX458860:SZ458861 ACT458860:ACV458861 AMP458860:AMR458861 AWL458860:AWN458861 BGH458860:BGJ458861 BQD458860:BQF458861 BZZ458860:CAB458861 CJV458860:CJX458861 CTR458860:CTT458861 DDN458860:DDP458861 DNJ458860:DNL458861 DXF458860:DXH458861 EHB458860:EHD458861 EQX458860:EQZ458861 FAT458860:FAV458861 FKP458860:FKR458861 FUL458860:FUN458861 GEH458860:GEJ458861 GOD458860:GOF458861 GXZ458860:GYB458861 HHV458860:HHX458861 HRR458860:HRT458861 IBN458860:IBP458861 ILJ458860:ILL458861 IVF458860:IVH458861 JFB458860:JFD458861 JOX458860:JOZ458861 JYT458860:JYV458861 KIP458860:KIR458861 KSL458860:KSN458861 LCH458860:LCJ458861 LMD458860:LMF458861 LVZ458860:LWB458861 MFV458860:MFX458861 MPR458860:MPT458861 MZN458860:MZP458861 NJJ458860:NJL458861 NTF458860:NTH458861 ODB458860:ODD458861 OMX458860:OMZ458861 OWT458860:OWV458861 PGP458860:PGR458861 PQL458860:PQN458861 QAH458860:QAJ458861 QKD458860:QKF458861 QTZ458860:QUB458861 RDV458860:RDX458861 RNR458860:RNT458861 RXN458860:RXP458861 SHJ458860:SHL458861 SRF458860:SRH458861 TBB458860:TBD458861 TKX458860:TKZ458861 TUT458860:TUV458861 UEP458860:UER458861 UOL458860:UON458861 UYH458860:UYJ458861 VID458860:VIF458861 VRZ458860:VSB458861 WBV458860:WBX458861 WLR458860:WLT458861 WVN458860:WVP458861 F524396:H524397 JB524396:JD524397 SX524396:SZ524397 ACT524396:ACV524397 AMP524396:AMR524397 AWL524396:AWN524397 BGH524396:BGJ524397 BQD524396:BQF524397 BZZ524396:CAB524397 CJV524396:CJX524397 CTR524396:CTT524397 DDN524396:DDP524397 DNJ524396:DNL524397 DXF524396:DXH524397 EHB524396:EHD524397 EQX524396:EQZ524397 FAT524396:FAV524397 FKP524396:FKR524397 FUL524396:FUN524397 GEH524396:GEJ524397 GOD524396:GOF524397 GXZ524396:GYB524397 HHV524396:HHX524397 HRR524396:HRT524397 IBN524396:IBP524397 ILJ524396:ILL524397 IVF524396:IVH524397 JFB524396:JFD524397 JOX524396:JOZ524397 JYT524396:JYV524397 KIP524396:KIR524397 KSL524396:KSN524397 LCH524396:LCJ524397 LMD524396:LMF524397 LVZ524396:LWB524397 MFV524396:MFX524397 MPR524396:MPT524397 MZN524396:MZP524397 NJJ524396:NJL524397 NTF524396:NTH524397 ODB524396:ODD524397 OMX524396:OMZ524397 OWT524396:OWV524397 PGP524396:PGR524397 PQL524396:PQN524397 QAH524396:QAJ524397 QKD524396:QKF524397 QTZ524396:QUB524397 RDV524396:RDX524397 RNR524396:RNT524397 RXN524396:RXP524397 SHJ524396:SHL524397 SRF524396:SRH524397 TBB524396:TBD524397 TKX524396:TKZ524397 TUT524396:TUV524397 UEP524396:UER524397 UOL524396:UON524397 UYH524396:UYJ524397 VID524396:VIF524397 VRZ524396:VSB524397 WBV524396:WBX524397 WLR524396:WLT524397 WVN524396:WVP524397 F589932:H589933 JB589932:JD589933 SX589932:SZ589933 ACT589932:ACV589933 AMP589932:AMR589933 AWL589932:AWN589933 BGH589932:BGJ589933 BQD589932:BQF589933 BZZ589932:CAB589933 CJV589932:CJX589933 CTR589932:CTT589933 DDN589932:DDP589933 DNJ589932:DNL589933 DXF589932:DXH589933 EHB589932:EHD589933 EQX589932:EQZ589933 FAT589932:FAV589933 FKP589932:FKR589933 FUL589932:FUN589933 GEH589932:GEJ589933 GOD589932:GOF589933 GXZ589932:GYB589933 HHV589932:HHX589933 HRR589932:HRT589933 IBN589932:IBP589933 ILJ589932:ILL589933 IVF589932:IVH589933 JFB589932:JFD589933 JOX589932:JOZ589933 JYT589932:JYV589933 KIP589932:KIR589933 KSL589932:KSN589933 LCH589932:LCJ589933 LMD589932:LMF589933 LVZ589932:LWB589933 MFV589932:MFX589933 MPR589932:MPT589933 MZN589932:MZP589933 NJJ589932:NJL589933 NTF589932:NTH589933 ODB589932:ODD589933 OMX589932:OMZ589933 OWT589932:OWV589933 PGP589932:PGR589933 PQL589932:PQN589933 QAH589932:QAJ589933 QKD589932:QKF589933 QTZ589932:QUB589933 RDV589932:RDX589933 RNR589932:RNT589933 RXN589932:RXP589933 SHJ589932:SHL589933 SRF589932:SRH589933 TBB589932:TBD589933 TKX589932:TKZ589933 TUT589932:TUV589933 UEP589932:UER589933 UOL589932:UON589933 UYH589932:UYJ589933 VID589932:VIF589933 VRZ589932:VSB589933 WBV589932:WBX589933 WLR589932:WLT589933 WVN589932:WVP589933 F655468:H655469 JB655468:JD655469 SX655468:SZ655469 ACT655468:ACV655469 AMP655468:AMR655469 AWL655468:AWN655469 BGH655468:BGJ655469 BQD655468:BQF655469 BZZ655468:CAB655469 CJV655468:CJX655469 CTR655468:CTT655469 DDN655468:DDP655469 DNJ655468:DNL655469 DXF655468:DXH655469 EHB655468:EHD655469 EQX655468:EQZ655469 FAT655468:FAV655469 FKP655468:FKR655469 FUL655468:FUN655469 GEH655468:GEJ655469 GOD655468:GOF655469 GXZ655468:GYB655469 HHV655468:HHX655469 HRR655468:HRT655469 IBN655468:IBP655469 ILJ655468:ILL655469 IVF655468:IVH655469 JFB655468:JFD655469 JOX655468:JOZ655469 JYT655468:JYV655469 KIP655468:KIR655469 KSL655468:KSN655469 LCH655468:LCJ655469 LMD655468:LMF655469 LVZ655468:LWB655469 MFV655468:MFX655469 MPR655468:MPT655469 MZN655468:MZP655469 NJJ655468:NJL655469 NTF655468:NTH655469 ODB655468:ODD655469 OMX655468:OMZ655469 OWT655468:OWV655469 PGP655468:PGR655469 PQL655468:PQN655469 QAH655468:QAJ655469 QKD655468:QKF655469 QTZ655468:QUB655469 RDV655468:RDX655469 RNR655468:RNT655469 RXN655468:RXP655469 SHJ655468:SHL655469 SRF655468:SRH655469 TBB655468:TBD655469 TKX655468:TKZ655469 TUT655468:TUV655469 UEP655468:UER655469 UOL655468:UON655469 UYH655468:UYJ655469 VID655468:VIF655469 VRZ655468:VSB655469 WBV655468:WBX655469 WLR655468:WLT655469 WVN655468:WVP655469 F721004:H721005 JB721004:JD721005 SX721004:SZ721005 ACT721004:ACV721005 AMP721004:AMR721005 AWL721004:AWN721005 BGH721004:BGJ721005 BQD721004:BQF721005 BZZ721004:CAB721005 CJV721004:CJX721005 CTR721004:CTT721005 DDN721004:DDP721005 DNJ721004:DNL721005 DXF721004:DXH721005 EHB721004:EHD721005 EQX721004:EQZ721005 FAT721004:FAV721005 FKP721004:FKR721005 FUL721004:FUN721005 GEH721004:GEJ721005 GOD721004:GOF721005 GXZ721004:GYB721005 HHV721004:HHX721005 HRR721004:HRT721005 IBN721004:IBP721005 ILJ721004:ILL721005 IVF721004:IVH721005 JFB721004:JFD721005 JOX721004:JOZ721005 JYT721004:JYV721005 KIP721004:KIR721005 KSL721004:KSN721005 LCH721004:LCJ721005 LMD721004:LMF721005 LVZ721004:LWB721005 MFV721004:MFX721005 MPR721004:MPT721005 MZN721004:MZP721005 NJJ721004:NJL721005 NTF721004:NTH721005 ODB721004:ODD721005 OMX721004:OMZ721005 OWT721004:OWV721005 PGP721004:PGR721005 PQL721004:PQN721005 QAH721004:QAJ721005 QKD721004:QKF721005 QTZ721004:QUB721005 RDV721004:RDX721005 RNR721004:RNT721005 RXN721004:RXP721005 SHJ721004:SHL721005 SRF721004:SRH721005 TBB721004:TBD721005 TKX721004:TKZ721005 TUT721004:TUV721005 UEP721004:UER721005 UOL721004:UON721005 UYH721004:UYJ721005 VID721004:VIF721005 VRZ721004:VSB721005 WBV721004:WBX721005 WLR721004:WLT721005 WVN721004:WVP721005 F786540:H786541 JB786540:JD786541 SX786540:SZ786541 ACT786540:ACV786541 AMP786540:AMR786541 AWL786540:AWN786541 BGH786540:BGJ786541 BQD786540:BQF786541 BZZ786540:CAB786541 CJV786540:CJX786541 CTR786540:CTT786541 DDN786540:DDP786541 DNJ786540:DNL786541 DXF786540:DXH786541 EHB786540:EHD786541 EQX786540:EQZ786541 FAT786540:FAV786541 FKP786540:FKR786541 FUL786540:FUN786541 GEH786540:GEJ786541 GOD786540:GOF786541 GXZ786540:GYB786541 HHV786540:HHX786541 HRR786540:HRT786541 IBN786540:IBP786541 ILJ786540:ILL786541 IVF786540:IVH786541 JFB786540:JFD786541 JOX786540:JOZ786541 JYT786540:JYV786541 KIP786540:KIR786541 KSL786540:KSN786541 LCH786540:LCJ786541 LMD786540:LMF786541 LVZ786540:LWB786541 MFV786540:MFX786541 MPR786540:MPT786541 MZN786540:MZP786541 NJJ786540:NJL786541 NTF786540:NTH786541 ODB786540:ODD786541 OMX786540:OMZ786541 OWT786540:OWV786541 PGP786540:PGR786541 PQL786540:PQN786541 QAH786540:QAJ786541 QKD786540:QKF786541 QTZ786540:QUB786541 RDV786540:RDX786541 RNR786540:RNT786541 RXN786540:RXP786541 SHJ786540:SHL786541 SRF786540:SRH786541 TBB786540:TBD786541 TKX786540:TKZ786541 TUT786540:TUV786541 UEP786540:UER786541 UOL786540:UON786541 UYH786540:UYJ786541 VID786540:VIF786541 VRZ786540:VSB786541 WBV786540:WBX786541 WLR786540:WLT786541 WVN786540:WVP786541 F852076:H852077 JB852076:JD852077 SX852076:SZ852077 ACT852076:ACV852077 AMP852076:AMR852077 AWL852076:AWN852077 BGH852076:BGJ852077 BQD852076:BQF852077 BZZ852076:CAB852077 CJV852076:CJX852077 CTR852076:CTT852077 DDN852076:DDP852077 DNJ852076:DNL852077 DXF852076:DXH852077 EHB852076:EHD852077 EQX852076:EQZ852077 FAT852076:FAV852077 FKP852076:FKR852077 FUL852076:FUN852077 GEH852076:GEJ852077 GOD852076:GOF852077 GXZ852076:GYB852077 HHV852076:HHX852077 HRR852076:HRT852077 IBN852076:IBP852077 ILJ852076:ILL852077 IVF852076:IVH852077 JFB852076:JFD852077 JOX852076:JOZ852077 JYT852076:JYV852077 KIP852076:KIR852077 KSL852076:KSN852077 LCH852076:LCJ852077 LMD852076:LMF852077 LVZ852076:LWB852077 MFV852076:MFX852077 MPR852076:MPT852077 MZN852076:MZP852077 NJJ852076:NJL852077 NTF852076:NTH852077 ODB852076:ODD852077 OMX852076:OMZ852077 OWT852076:OWV852077 PGP852076:PGR852077 PQL852076:PQN852077 QAH852076:QAJ852077 QKD852076:QKF852077 QTZ852076:QUB852077 RDV852076:RDX852077 RNR852076:RNT852077 RXN852076:RXP852077 SHJ852076:SHL852077 SRF852076:SRH852077 TBB852076:TBD852077 TKX852076:TKZ852077 TUT852076:TUV852077 UEP852076:UER852077 UOL852076:UON852077 UYH852076:UYJ852077 VID852076:VIF852077 VRZ852076:VSB852077 WBV852076:WBX852077 WLR852076:WLT852077 WVN852076:WVP852077 F917612:H917613 JB917612:JD917613 SX917612:SZ917613 ACT917612:ACV917613 AMP917612:AMR917613 AWL917612:AWN917613 BGH917612:BGJ917613 BQD917612:BQF917613 BZZ917612:CAB917613 CJV917612:CJX917613 CTR917612:CTT917613 DDN917612:DDP917613 DNJ917612:DNL917613 DXF917612:DXH917613 EHB917612:EHD917613 EQX917612:EQZ917613 FAT917612:FAV917613 FKP917612:FKR917613 FUL917612:FUN917613 GEH917612:GEJ917613 GOD917612:GOF917613 GXZ917612:GYB917613 HHV917612:HHX917613 HRR917612:HRT917613 IBN917612:IBP917613 ILJ917612:ILL917613 IVF917612:IVH917613 JFB917612:JFD917613 JOX917612:JOZ917613 JYT917612:JYV917613 KIP917612:KIR917613 KSL917612:KSN917613 LCH917612:LCJ917613 LMD917612:LMF917613 LVZ917612:LWB917613 MFV917612:MFX917613 MPR917612:MPT917613 MZN917612:MZP917613 NJJ917612:NJL917613 NTF917612:NTH917613 ODB917612:ODD917613 OMX917612:OMZ917613 OWT917612:OWV917613 PGP917612:PGR917613 PQL917612:PQN917613 QAH917612:QAJ917613 QKD917612:QKF917613 QTZ917612:QUB917613 RDV917612:RDX917613 RNR917612:RNT917613 RXN917612:RXP917613 SHJ917612:SHL917613 SRF917612:SRH917613 TBB917612:TBD917613 TKX917612:TKZ917613 TUT917612:TUV917613 UEP917612:UER917613 UOL917612:UON917613 UYH917612:UYJ917613 VID917612:VIF917613 VRZ917612:VSB917613 WBV917612:WBX917613 WLR917612:WLT917613 WVN917612:WVP917613 F983148:H983149 JB983148:JD983149 SX983148:SZ983149 ACT983148:ACV983149 AMP983148:AMR983149 AWL983148:AWN983149 BGH983148:BGJ983149 BQD983148:BQF983149 BZZ983148:CAB983149 CJV983148:CJX983149 CTR983148:CTT983149 DDN983148:DDP983149 DNJ983148:DNL983149 DXF983148:DXH983149 EHB983148:EHD983149 EQX983148:EQZ983149 FAT983148:FAV983149 FKP983148:FKR983149 FUL983148:FUN983149 GEH983148:GEJ983149 GOD983148:GOF983149 GXZ983148:GYB983149 HHV983148:HHX983149 HRR983148:HRT983149 IBN983148:IBP983149 ILJ983148:ILL983149 IVF983148:IVH983149 JFB983148:JFD983149 JOX983148:JOZ983149 JYT983148:JYV983149 KIP983148:KIR983149 KSL983148:KSN983149 LCH983148:LCJ983149 LMD983148:LMF983149 LVZ983148:LWB983149 MFV983148:MFX983149 MPR983148:MPT983149 MZN983148:MZP983149 NJJ983148:NJL983149 NTF983148:NTH983149 ODB983148:ODD983149 OMX983148:OMZ983149 OWT983148:OWV983149 PGP983148:PGR983149 PQL983148:PQN983149 QAH983148:QAJ983149 QKD983148:QKF983149 QTZ983148:QUB983149 RDV983148:RDX983149 RNR983148:RNT983149 RXN983148:RXP983149 SHJ983148:SHL983149 SRF983148:SRH983149 TBB983148:TBD983149 TKX983148:TKZ983149 TUT983148:TUV983149 UEP983148:UER983149 UOL983148:UON983149 UYH983148:UYJ983149 VID983148:VIF983149 VRZ983148:VSB983149 WBV983148:WBX983149 WLR983148:WLT983149 WVN983148:WVP983149 F113:I113 JB113:JE113 SX113:TA113 ACT113:ACW113 AMP113:AMS113 AWL113:AWO113 BGH113:BGK113 BQD113:BQG113 BZZ113:CAC113 CJV113:CJY113 CTR113:CTU113 DDN113:DDQ113 DNJ113:DNM113 DXF113:DXI113 EHB113:EHE113 EQX113:ERA113 FAT113:FAW113 FKP113:FKS113 FUL113:FUO113 GEH113:GEK113 GOD113:GOG113 GXZ113:GYC113 HHV113:HHY113 HRR113:HRU113 IBN113:IBQ113 ILJ113:ILM113 IVF113:IVI113 JFB113:JFE113 JOX113:JPA113 JYT113:JYW113 KIP113:KIS113 KSL113:KSO113 LCH113:LCK113 LMD113:LMG113 LVZ113:LWC113 MFV113:MFY113 MPR113:MPU113 MZN113:MZQ113 NJJ113:NJM113 NTF113:NTI113 ODB113:ODE113 OMX113:ONA113 OWT113:OWW113 PGP113:PGS113 PQL113:PQO113 QAH113:QAK113 QKD113:QKG113 QTZ113:QUC113 RDV113:RDY113 RNR113:RNU113 RXN113:RXQ113 SHJ113:SHM113 SRF113:SRI113 TBB113:TBE113 TKX113:TLA113 TUT113:TUW113 UEP113:UES113 UOL113:UOO113 UYH113:UYK113 VID113:VIG113 VRZ113:VSC113 WBV113:WBY113 WLR113:WLU113 WVN113:WVQ113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xr:uid="{87EFFB61-E4BF-4605-8ABE-0EF05572CE7A}">
      <formula1>"15,20,30,50,60,100,120,170,250,350"</formula1>
    </dataValidation>
    <dataValidation type="list" allowBlank="1" showInputMessage="1" showErrorMessage="1" sqref="F65646:H65647 JB65646:JD65647 SX65646:SZ65647 ACT65646:ACV65647 AMP65646:AMR65647 AWL65646:AWN65647 BGH65646:BGJ65647 BQD65646:BQF65647 BZZ65646:CAB65647 CJV65646:CJX65647 CTR65646:CTT65647 DDN65646:DDP65647 DNJ65646:DNL65647 DXF65646:DXH65647 EHB65646:EHD65647 EQX65646:EQZ65647 FAT65646:FAV65647 FKP65646:FKR65647 FUL65646:FUN65647 GEH65646:GEJ65647 GOD65646:GOF65647 GXZ65646:GYB65647 HHV65646:HHX65647 HRR65646:HRT65647 IBN65646:IBP65647 ILJ65646:ILL65647 IVF65646:IVH65647 JFB65646:JFD65647 JOX65646:JOZ65647 JYT65646:JYV65647 KIP65646:KIR65647 KSL65646:KSN65647 LCH65646:LCJ65647 LMD65646:LMF65647 LVZ65646:LWB65647 MFV65646:MFX65647 MPR65646:MPT65647 MZN65646:MZP65647 NJJ65646:NJL65647 NTF65646:NTH65647 ODB65646:ODD65647 OMX65646:OMZ65647 OWT65646:OWV65647 PGP65646:PGR65647 PQL65646:PQN65647 QAH65646:QAJ65647 QKD65646:QKF65647 QTZ65646:QUB65647 RDV65646:RDX65647 RNR65646:RNT65647 RXN65646:RXP65647 SHJ65646:SHL65647 SRF65646:SRH65647 TBB65646:TBD65647 TKX65646:TKZ65647 TUT65646:TUV65647 UEP65646:UER65647 UOL65646:UON65647 UYH65646:UYJ65647 VID65646:VIF65647 VRZ65646:VSB65647 WBV65646:WBX65647 WLR65646:WLT65647 WVN65646:WVP65647 F131182:H131183 JB131182:JD131183 SX131182:SZ131183 ACT131182:ACV131183 AMP131182:AMR131183 AWL131182:AWN131183 BGH131182:BGJ131183 BQD131182:BQF131183 BZZ131182:CAB131183 CJV131182:CJX131183 CTR131182:CTT131183 DDN131182:DDP131183 DNJ131182:DNL131183 DXF131182:DXH131183 EHB131182:EHD131183 EQX131182:EQZ131183 FAT131182:FAV131183 FKP131182:FKR131183 FUL131182:FUN131183 GEH131182:GEJ131183 GOD131182:GOF131183 GXZ131182:GYB131183 HHV131182:HHX131183 HRR131182:HRT131183 IBN131182:IBP131183 ILJ131182:ILL131183 IVF131182:IVH131183 JFB131182:JFD131183 JOX131182:JOZ131183 JYT131182:JYV131183 KIP131182:KIR131183 KSL131182:KSN131183 LCH131182:LCJ131183 LMD131182:LMF131183 LVZ131182:LWB131183 MFV131182:MFX131183 MPR131182:MPT131183 MZN131182:MZP131183 NJJ131182:NJL131183 NTF131182:NTH131183 ODB131182:ODD131183 OMX131182:OMZ131183 OWT131182:OWV131183 PGP131182:PGR131183 PQL131182:PQN131183 QAH131182:QAJ131183 QKD131182:QKF131183 QTZ131182:QUB131183 RDV131182:RDX131183 RNR131182:RNT131183 RXN131182:RXP131183 SHJ131182:SHL131183 SRF131182:SRH131183 TBB131182:TBD131183 TKX131182:TKZ131183 TUT131182:TUV131183 UEP131182:UER131183 UOL131182:UON131183 UYH131182:UYJ131183 VID131182:VIF131183 VRZ131182:VSB131183 WBV131182:WBX131183 WLR131182:WLT131183 WVN131182:WVP131183 F196718:H196719 JB196718:JD196719 SX196718:SZ196719 ACT196718:ACV196719 AMP196718:AMR196719 AWL196718:AWN196719 BGH196718:BGJ196719 BQD196718:BQF196719 BZZ196718:CAB196719 CJV196718:CJX196719 CTR196718:CTT196719 DDN196718:DDP196719 DNJ196718:DNL196719 DXF196718:DXH196719 EHB196718:EHD196719 EQX196718:EQZ196719 FAT196718:FAV196719 FKP196718:FKR196719 FUL196718:FUN196719 GEH196718:GEJ196719 GOD196718:GOF196719 GXZ196718:GYB196719 HHV196718:HHX196719 HRR196718:HRT196719 IBN196718:IBP196719 ILJ196718:ILL196719 IVF196718:IVH196719 JFB196718:JFD196719 JOX196718:JOZ196719 JYT196718:JYV196719 KIP196718:KIR196719 KSL196718:KSN196719 LCH196718:LCJ196719 LMD196718:LMF196719 LVZ196718:LWB196719 MFV196718:MFX196719 MPR196718:MPT196719 MZN196718:MZP196719 NJJ196718:NJL196719 NTF196718:NTH196719 ODB196718:ODD196719 OMX196718:OMZ196719 OWT196718:OWV196719 PGP196718:PGR196719 PQL196718:PQN196719 QAH196718:QAJ196719 QKD196718:QKF196719 QTZ196718:QUB196719 RDV196718:RDX196719 RNR196718:RNT196719 RXN196718:RXP196719 SHJ196718:SHL196719 SRF196718:SRH196719 TBB196718:TBD196719 TKX196718:TKZ196719 TUT196718:TUV196719 UEP196718:UER196719 UOL196718:UON196719 UYH196718:UYJ196719 VID196718:VIF196719 VRZ196718:VSB196719 WBV196718:WBX196719 WLR196718:WLT196719 WVN196718:WVP196719 F262254:H262255 JB262254:JD262255 SX262254:SZ262255 ACT262254:ACV262255 AMP262254:AMR262255 AWL262254:AWN262255 BGH262254:BGJ262255 BQD262254:BQF262255 BZZ262254:CAB262255 CJV262254:CJX262255 CTR262254:CTT262255 DDN262254:DDP262255 DNJ262254:DNL262255 DXF262254:DXH262255 EHB262254:EHD262255 EQX262254:EQZ262255 FAT262254:FAV262255 FKP262254:FKR262255 FUL262254:FUN262255 GEH262254:GEJ262255 GOD262254:GOF262255 GXZ262254:GYB262255 HHV262254:HHX262255 HRR262254:HRT262255 IBN262254:IBP262255 ILJ262254:ILL262255 IVF262254:IVH262255 JFB262254:JFD262255 JOX262254:JOZ262255 JYT262254:JYV262255 KIP262254:KIR262255 KSL262254:KSN262255 LCH262254:LCJ262255 LMD262254:LMF262255 LVZ262254:LWB262255 MFV262254:MFX262255 MPR262254:MPT262255 MZN262254:MZP262255 NJJ262254:NJL262255 NTF262254:NTH262255 ODB262254:ODD262255 OMX262254:OMZ262255 OWT262254:OWV262255 PGP262254:PGR262255 PQL262254:PQN262255 QAH262254:QAJ262255 QKD262254:QKF262255 QTZ262254:QUB262255 RDV262254:RDX262255 RNR262254:RNT262255 RXN262254:RXP262255 SHJ262254:SHL262255 SRF262254:SRH262255 TBB262254:TBD262255 TKX262254:TKZ262255 TUT262254:TUV262255 UEP262254:UER262255 UOL262254:UON262255 UYH262254:UYJ262255 VID262254:VIF262255 VRZ262254:VSB262255 WBV262254:WBX262255 WLR262254:WLT262255 WVN262254:WVP262255 F327790:H327791 JB327790:JD327791 SX327790:SZ327791 ACT327790:ACV327791 AMP327790:AMR327791 AWL327790:AWN327791 BGH327790:BGJ327791 BQD327790:BQF327791 BZZ327790:CAB327791 CJV327790:CJX327791 CTR327790:CTT327791 DDN327790:DDP327791 DNJ327790:DNL327791 DXF327790:DXH327791 EHB327790:EHD327791 EQX327790:EQZ327791 FAT327790:FAV327791 FKP327790:FKR327791 FUL327790:FUN327791 GEH327790:GEJ327791 GOD327790:GOF327791 GXZ327790:GYB327791 HHV327790:HHX327791 HRR327790:HRT327791 IBN327790:IBP327791 ILJ327790:ILL327791 IVF327790:IVH327791 JFB327790:JFD327791 JOX327790:JOZ327791 JYT327790:JYV327791 KIP327790:KIR327791 KSL327790:KSN327791 LCH327790:LCJ327791 LMD327790:LMF327791 LVZ327790:LWB327791 MFV327790:MFX327791 MPR327790:MPT327791 MZN327790:MZP327791 NJJ327790:NJL327791 NTF327790:NTH327791 ODB327790:ODD327791 OMX327790:OMZ327791 OWT327790:OWV327791 PGP327790:PGR327791 PQL327790:PQN327791 QAH327790:QAJ327791 QKD327790:QKF327791 QTZ327790:QUB327791 RDV327790:RDX327791 RNR327790:RNT327791 RXN327790:RXP327791 SHJ327790:SHL327791 SRF327790:SRH327791 TBB327790:TBD327791 TKX327790:TKZ327791 TUT327790:TUV327791 UEP327790:UER327791 UOL327790:UON327791 UYH327790:UYJ327791 VID327790:VIF327791 VRZ327790:VSB327791 WBV327790:WBX327791 WLR327790:WLT327791 WVN327790:WVP327791 F393326:H393327 JB393326:JD393327 SX393326:SZ393327 ACT393326:ACV393327 AMP393326:AMR393327 AWL393326:AWN393327 BGH393326:BGJ393327 BQD393326:BQF393327 BZZ393326:CAB393327 CJV393326:CJX393327 CTR393326:CTT393327 DDN393326:DDP393327 DNJ393326:DNL393327 DXF393326:DXH393327 EHB393326:EHD393327 EQX393326:EQZ393327 FAT393326:FAV393327 FKP393326:FKR393327 FUL393326:FUN393327 GEH393326:GEJ393327 GOD393326:GOF393327 GXZ393326:GYB393327 HHV393326:HHX393327 HRR393326:HRT393327 IBN393326:IBP393327 ILJ393326:ILL393327 IVF393326:IVH393327 JFB393326:JFD393327 JOX393326:JOZ393327 JYT393326:JYV393327 KIP393326:KIR393327 KSL393326:KSN393327 LCH393326:LCJ393327 LMD393326:LMF393327 LVZ393326:LWB393327 MFV393326:MFX393327 MPR393326:MPT393327 MZN393326:MZP393327 NJJ393326:NJL393327 NTF393326:NTH393327 ODB393326:ODD393327 OMX393326:OMZ393327 OWT393326:OWV393327 PGP393326:PGR393327 PQL393326:PQN393327 QAH393326:QAJ393327 QKD393326:QKF393327 QTZ393326:QUB393327 RDV393326:RDX393327 RNR393326:RNT393327 RXN393326:RXP393327 SHJ393326:SHL393327 SRF393326:SRH393327 TBB393326:TBD393327 TKX393326:TKZ393327 TUT393326:TUV393327 UEP393326:UER393327 UOL393326:UON393327 UYH393326:UYJ393327 VID393326:VIF393327 VRZ393326:VSB393327 WBV393326:WBX393327 WLR393326:WLT393327 WVN393326:WVP393327 F458862:H458863 JB458862:JD458863 SX458862:SZ458863 ACT458862:ACV458863 AMP458862:AMR458863 AWL458862:AWN458863 BGH458862:BGJ458863 BQD458862:BQF458863 BZZ458862:CAB458863 CJV458862:CJX458863 CTR458862:CTT458863 DDN458862:DDP458863 DNJ458862:DNL458863 DXF458862:DXH458863 EHB458862:EHD458863 EQX458862:EQZ458863 FAT458862:FAV458863 FKP458862:FKR458863 FUL458862:FUN458863 GEH458862:GEJ458863 GOD458862:GOF458863 GXZ458862:GYB458863 HHV458862:HHX458863 HRR458862:HRT458863 IBN458862:IBP458863 ILJ458862:ILL458863 IVF458862:IVH458863 JFB458862:JFD458863 JOX458862:JOZ458863 JYT458862:JYV458863 KIP458862:KIR458863 KSL458862:KSN458863 LCH458862:LCJ458863 LMD458862:LMF458863 LVZ458862:LWB458863 MFV458862:MFX458863 MPR458862:MPT458863 MZN458862:MZP458863 NJJ458862:NJL458863 NTF458862:NTH458863 ODB458862:ODD458863 OMX458862:OMZ458863 OWT458862:OWV458863 PGP458862:PGR458863 PQL458862:PQN458863 QAH458862:QAJ458863 QKD458862:QKF458863 QTZ458862:QUB458863 RDV458862:RDX458863 RNR458862:RNT458863 RXN458862:RXP458863 SHJ458862:SHL458863 SRF458862:SRH458863 TBB458862:TBD458863 TKX458862:TKZ458863 TUT458862:TUV458863 UEP458862:UER458863 UOL458862:UON458863 UYH458862:UYJ458863 VID458862:VIF458863 VRZ458862:VSB458863 WBV458862:WBX458863 WLR458862:WLT458863 WVN458862:WVP458863 F524398:H524399 JB524398:JD524399 SX524398:SZ524399 ACT524398:ACV524399 AMP524398:AMR524399 AWL524398:AWN524399 BGH524398:BGJ524399 BQD524398:BQF524399 BZZ524398:CAB524399 CJV524398:CJX524399 CTR524398:CTT524399 DDN524398:DDP524399 DNJ524398:DNL524399 DXF524398:DXH524399 EHB524398:EHD524399 EQX524398:EQZ524399 FAT524398:FAV524399 FKP524398:FKR524399 FUL524398:FUN524399 GEH524398:GEJ524399 GOD524398:GOF524399 GXZ524398:GYB524399 HHV524398:HHX524399 HRR524398:HRT524399 IBN524398:IBP524399 ILJ524398:ILL524399 IVF524398:IVH524399 JFB524398:JFD524399 JOX524398:JOZ524399 JYT524398:JYV524399 KIP524398:KIR524399 KSL524398:KSN524399 LCH524398:LCJ524399 LMD524398:LMF524399 LVZ524398:LWB524399 MFV524398:MFX524399 MPR524398:MPT524399 MZN524398:MZP524399 NJJ524398:NJL524399 NTF524398:NTH524399 ODB524398:ODD524399 OMX524398:OMZ524399 OWT524398:OWV524399 PGP524398:PGR524399 PQL524398:PQN524399 QAH524398:QAJ524399 QKD524398:QKF524399 QTZ524398:QUB524399 RDV524398:RDX524399 RNR524398:RNT524399 RXN524398:RXP524399 SHJ524398:SHL524399 SRF524398:SRH524399 TBB524398:TBD524399 TKX524398:TKZ524399 TUT524398:TUV524399 UEP524398:UER524399 UOL524398:UON524399 UYH524398:UYJ524399 VID524398:VIF524399 VRZ524398:VSB524399 WBV524398:WBX524399 WLR524398:WLT524399 WVN524398:WVP524399 F589934:H589935 JB589934:JD589935 SX589934:SZ589935 ACT589934:ACV589935 AMP589934:AMR589935 AWL589934:AWN589935 BGH589934:BGJ589935 BQD589934:BQF589935 BZZ589934:CAB589935 CJV589934:CJX589935 CTR589934:CTT589935 DDN589934:DDP589935 DNJ589934:DNL589935 DXF589934:DXH589935 EHB589934:EHD589935 EQX589934:EQZ589935 FAT589934:FAV589935 FKP589934:FKR589935 FUL589934:FUN589935 GEH589934:GEJ589935 GOD589934:GOF589935 GXZ589934:GYB589935 HHV589934:HHX589935 HRR589934:HRT589935 IBN589934:IBP589935 ILJ589934:ILL589935 IVF589934:IVH589935 JFB589934:JFD589935 JOX589934:JOZ589935 JYT589934:JYV589935 KIP589934:KIR589935 KSL589934:KSN589935 LCH589934:LCJ589935 LMD589934:LMF589935 LVZ589934:LWB589935 MFV589934:MFX589935 MPR589934:MPT589935 MZN589934:MZP589935 NJJ589934:NJL589935 NTF589934:NTH589935 ODB589934:ODD589935 OMX589934:OMZ589935 OWT589934:OWV589935 PGP589934:PGR589935 PQL589934:PQN589935 QAH589934:QAJ589935 QKD589934:QKF589935 QTZ589934:QUB589935 RDV589934:RDX589935 RNR589934:RNT589935 RXN589934:RXP589935 SHJ589934:SHL589935 SRF589934:SRH589935 TBB589934:TBD589935 TKX589934:TKZ589935 TUT589934:TUV589935 UEP589934:UER589935 UOL589934:UON589935 UYH589934:UYJ589935 VID589934:VIF589935 VRZ589934:VSB589935 WBV589934:WBX589935 WLR589934:WLT589935 WVN589934:WVP589935 F655470:H655471 JB655470:JD655471 SX655470:SZ655471 ACT655470:ACV655471 AMP655470:AMR655471 AWL655470:AWN655471 BGH655470:BGJ655471 BQD655470:BQF655471 BZZ655470:CAB655471 CJV655470:CJX655471 CTR655470:CTT655471 DDN655470:DDP655471 DNJ655470:DNL655471 DXF655470:DXH655471 EHB655470:EHD655471 EQX655470:EQZ655471 FAT655470:FAV655471 FKP655470:FKR655471 FUL655470:FUN655471 GEH655470:GEJ655471 GOD655470:GOF655471 GXZ655470:GYB655471 HHV655470:HHX655471 HRR655470:HRT655471 IBN655470:IBP655471 ILJ655470:ILL655471 IVF655470:IVH655471 JFB655470:JFD655471 JOX655470:JOZ655471 JYT655470:JYV655471 KIP655470:KIR655471 KSL655470:KSN655471 LCH655470:LCJ655471 LMD655470:LMF655471 LVZ655470:LWB655471 MFV655470:MFX655471 MPR655470:MPT655471 MZN655470:MZP655471 NJJ655470:NJL655471 NTF655470:NTH655471 ODB655470:ODD655471 OMX655470:OMZ655471 OWT655470:OWV655471 PGP655470:PGR655471 PQL655470:PQN655471 QAH655470:QAJ655471 QKD655470:QKF655471 QTZ655470:QUB655471 RDV655470:RDX655471 RNR655470:RNT655471 RXN655470:RXP655471 SHJ655470:SHL655471 SRF655470:SRH655471 TBB655470:TBD655471 TKX655470:TKZ655471 TUT655470:TUV655471 UEP655470:UER655471 UOL655470:UON655471 UYH655470:UYJ655471 VID655470:VIF655471 VRZ655470:VSB655471 WBV655470:WBX655471 WLR655470:WLT655471 WVN655470:WVP655471 F721006:H721007 JB721006:JD721007 SX721006:SZ721007 ACT721006:ACV721007 AMP721006:AMR721007 AWL721006:AWN721007 BGH721006:BGJ721007 BQD721006:BQF721007 BZZ721006:CAB721007 CJV721006:CJX721007 CTR721006:CTT721007 DDN721006:DDP721007 DNJ721006:DNL721007 DXF721006:DXH721007 EHB721006:EHD721007 EQX721006:EQZ721007 FAT721006:FAV721007 FKP721006:FKR721007 FUL721006:FUN721007 GEH721006:GEJ721007 GOD721006:GOF721007 GXZ721006:GYB721007 HHV721006:HHX721007 HRR721006:HRT721007 IBN721006:IBP721007 ILJ721006:ILL721007 IVF721006:IVH721007 JFB721006:JFD721007 JOX721006:JOZ721007 JYT721006:JYV721007 KIP721006:KIR721007 KSL721006:KSN721007 LCH721006:LCJ721007 LMD721006:LMF721007 LVZ721006:LWB721007 MFV721006:MFX721007 MPR721006:MPT721007 MZN721006:MZP721007 NJJ721006:NJL721007 NTF721006:NTH721007 ODB721006:ODD721007 OMX721006:OMZ721007 OWT721006:OWV721007 PGP721006:PGR721007 PQL721006:PQN721007 QAH721006:QAJ721007 QKD721006:QKF721007 QTZ721006:QUB721007 RDV721006:RDX721007 RNR721006:RNT721007 RXN721006:RXP721007 SHJ721006:SHL721007 SRF721006:SRH721007 TBB721006:TBD721007 TKX721006:TKZ721007 TUT721006:TUV721007 UEP721006:UER721007 UOL721006:UON721007 UYH721006:UYJ721007 VID721006:VIF721007 VRZ721006:VSB721007 WBV721006:WBX721007 WLR721006:WLT721007 WVN721006:WVP721007 F786542:H786543 JB786542:JD786543 SX786542:SZ786543 ACT786542:ACV786543 AMP786542:AMR786543 AWL786542:AWN786543 BGH786542:BGJ786543 BQD786542:BQF786543 BZZ786542:CAB786543 CJV786542:CJX786543 CTR786542:CTT786543 DDN786542:DDP786543 DNJ786542:DNL786543 DXF786542:DXH786543 EHB786542:EHD786543 EQX786542:EQZ786543 FAT786542:FAV786543 FKP786542:FKR786543 FUL786542:FUN786543 GEH786542:GEJ786543 GOD786542:GOF786543 GXZ786542:GYB786543 HHV786542:HHX786543 HRR786542:HRT786543 IBN786542:IBP786543 ILJ786542:ILL786543 IVF786542:IVH786543 JFB786542:JFD786543 JOX786542:JOZ786543 JYT786542:JYV786543 KIP786542:KIR786543 KSL786542:KSN786543 LCH786542:LCJ786543 LMD786542:LMF786543 LVZ786542:LWB786543 MFV786542:MFX786543 MPR786542:MPT786543 MZN786542:MZP786543 NJJ786542:NJL786543 NTF786542:NTH786543 ODB786542:ODD786543 OMX786542:OMZ786543 OWT786542:OWV786543 PGP786542:PGR786543 PQL786542:PQN786543 QAH786542:QAJ786543 QKD786542:QKF786543 QTZ786542:QUB786543 RDV786542:RDX786543 RNR786542:RNT786543 RXN786542:RXP786543 SHJ786542:SHL786543 SRF786542:SRH786543 TBB786542:TBD786543 TKX786542:TKZ786543 TUT786542:TUV786543 UEP786542:UER786543 UOL786542:UON786543 UYH786542:UYJ786543 VID786542:VIF786543 VRZ786542:VSB786543 WBV786542:WBX786543 WLR786542:WLT786543 WVN786542:WVP786543 F852078:H852079 JB852078:JD852079 SX852078:SZ852079 ACT852078:ACV852079 AMP852078:AMR852079 AWL852078:AWN852079 BGH852078:BGJ852079 BQD852078:BQF852079 BZZ852078:CAB852079 CJV852078:CJX852079 CTR852078:CTT852079 DDN852078:DDP852079 DNJ852078:DNL852079 DXF852078:DXH852079 EHB852078:EHD852079 EQX852078:EQZ852079 FAT852078:FAV852079 FKP852078:FKR852079 FUL852078:FUN852079 GEH852078:GEJ852079 GOD852078:GOF852079 GXZ852078:GYB852079 HHV852078:HHX852079 HRR852078:HRT852079 IBN852078:IBP852079 ILJ852078:ILL852079 IVF852078:IVH852079 JFB852078:JFD852079 JOX852078:JOZ852079 JYT852078:JYV852079 KIP852078:KIR852079 KSL852078:KSN852079 LCH852078:LCJ852079 LMD852078:LMF852079 LVZ852078:LWB852079 MFV852078:MFX852079 MPR852078:MPT852079 MZN852078:MZP852079 NJJ852078:NJL852079 NTF852078:NTH852079 ODB852078:ODD852079 OMX852078:OMZ852079 OWT852078:OWV852079 PGP852078:PGR852079 PQL852078:PQN852079 QAH852078:QAJ852079 QKD852078:QKF852079 QTZ852078:QUB852079 RDV852078:RDX852079 RNR852078:RNT852079 RXN852078:RXP852079 SHJ852078:SHL852079 SRF852078:SRH852079 TBB852078:TBD852079 TKX852078:TKZ852079 TUT852078:TUV852079 UEP852078:UER852079 UOL852078:UON852079 UYH852078:UYJ852079 VID852078:VIF852079 VRZ852078:VSB852079 WBV852078:WBX852079 WLR852078:WLT852079 WVN852078:WVP852079 F917614:H917615 JB917614:JD917615 SX917614:SZ917615 ACT917614:ACV917615 AMP917614:AMR917615 AWL917614:AWN917615 BGH917614:BGJ917615 BQD917614:BQF917615 BZZ917614:CAB917615 CJV917614:CJX917615 CTR917614:CTT917615 DDN917614:DDP917615 DNJ917614:DNL917615 DXF917614:DXH917615 EHB917614:EHD917615 EQX917614:EQZ917615 FAT917614:FAV917615 FKP917614:FKR917615 FUL917614:FUN917615 GEH917614:GEJ917615 GOD917614:GOF917615 GXZ917614:GYB917615 HHV917614:HHX917615 HRR917614:HRT917615 IBN917614:IBP917615 ILJ917614:ILL917615 IVF917614:IVH917615 JFB917614:JFD917615 JOX917614:JOZ917615 JYT917614:JYV917615 KIP917614:KIR917615 KSL917614:KSN917615 LCH917614:LCJ917615 LMD917614:LMF917615 LVZ917614:LWB917615 MFV917614:MFX917615 MPR917614:MPT917615 MZN917614:MZP917615 NJJ917614:NJL917615 NTF917614:NTH917615 ODB917614:ODD917615 OMX917614:OMZ917615 OWT917614:OWV917615 PGP917614:PGR917615 PQL917614:PQN917615 QAH917614:QAJ917615 QKD917614:QKF917615 QTZ917614:QUB917615 RDV917614:RDX917615 RNR917614:RNT917615 RXN917614:RXP917615 SHJ917614:SHL917615 SRF917614:SRH917615 TBB917614:TBD917615 TKX917614:TKZ917615 TUT917614:TUV917615 UEP917614:UER917615 UOL917614:UON917615 UYH917614:UYJ917615 VID917614:VIF917615 VRZ917614:VSB917615 WBV917614:WBX917615 WLR917614:WLT917615 WVN917614:WVP917615 F983150:H983151 JB983150:JD983151 SX983150:SZ983151 ACT983150:ACV983151 AMP983150:AMR983151 AWL983150:AWN983151 BGH983150:BGJ983151 BQD983150:BQF983151 BZZ983150:CAB983151 CJV983150:CJX983151 CTR983150:CTT983151 DDN983150:DDP983151 DNJ983150:DNL983151 DXF983150:DXH983151 EHB983150:EHD983151 EQX983150:EQZ983151 FAT983150:FAV983151 FKP983150:FKR983151 FUL983150:FUN983151 GEH983150:GEJ983151 GOD983150:GOF983151 GXZ983150:GYB983151 HHV983150:HHX983151 HRR983150:HRT983151 IBN983150:IBP983151 ILJ983150:ILL983151 IVF983150:IVH983151 JFB983150:JFD983151 JOX983150:JOZ983151 JYT983150:JYV983151 KIP983150:KIR983151 KSL983150:KSN983151 LCH983150:LCJ983151 LMD983150:LMF983151 LVZ983150:LWB983151 MFV983150:MFX983151 MPR983150:MPT983151 MZN983150:MZP983151 NJJ983150:NJL983151 NTF983150:NTH983151 ODB983150:ODD983151 OMX983150:OMZ983151 OWT983150:OWV983151 PGP983150:PGR983151 PQL983150:PQN983151 QAH983150:QAJ983151 QKD983150:QKF983151 QTZ983150:QUB983151 RDV983150:RDX983151 RNR983150:RNT983151 RXN983150:RXP983151 SHJ983150:SHL983151 SRF983150:SRH983151 TBB983150:TBD983151 TKX983150:TKZ983151 TUT983150:TUV983151 UEP983150:UER983151 UOL983150:UON983151 UYH983150:UYJ983151 VID983150:VIF983151 VRZ983150:VSB983151 WBV983150:WBX983151 WLR983150:WLT983151 WVN983150:WVP983151 F114:I114 JB114:JE114 SX114:TA114 ACT114:ACW114 AMP114:AMS114 AWL114:AWO114 BGH114:BGK114 BQD114:BQG114 BZZ114:CAC114 CJV114:CJY114 CTR114:CTU114 DDN114:DDQ114 DNJ114:DNM114 DXF114:DXI114 EHB114:EHE114 EQX114:ERA114 FAT114:FAW114 FKP114:FKS114 FUL114:FUO114 GEH114:GEK114 GOD114:GOG114 GXZ114:GYC114 HHV114:HHY114 HRR114:HRU114 IBN114:IBQ114 ILJ114:ILM114 IVF114:IVI114 JFB114:JFE114 JOX114:JPA114 JYT114:JYW114 KIP114:KIS114 KSL114:KSO114 LCH114:LCK114 LMD114:LMG114 LVZ114:LWC114 MFV114:MFY114 MPR114:MPU114 MZN114:MZQ114 NJJ114:NJM114 NTF114:NTI114 ODB114:ODE114 OMX114:ONA114 OWT114:OWW114 PGP114:PGS114 PQL114:PQO114 QAH114:QAK114 QKD114:QKG114 QTZ114:QUC114 RDV114:RDY114 RNR114:RNU114 RXN114:RXQ114 SHJ114:SHM114 SRF114:SRI114 TBB114:TBE114 TKX114:TLA114 TUT114:TUW114 UEP114:UES114 UOL114:UOO114 UYH114:UYK114 VID114:VIG114 VRZ114:VSC114 WBV114:WBY114 WLR114:WLU114 WVN114:WVQ114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xr:uid="{E4D49A17-4A53-48A1-AAE8-5B179E965D93}">
      <formula1>"φ6,φ9.52,φ12,φ16,φ19,φ22.2"</formula1>
    </dataValidation>
    <dataValidation type="list" allowBlank="1" showInputMessage="1" showErrorMessage="1" sqref="F65648:H65649 JB65648:JD65649 SX65648:SZ65649 ACT65648:ACV65649 AMP65648:AMR65649 AWL65648:AWN65649 BGH65648:BGJ65649 BQD65648:BQF65649 BZZ65648:CAB65649 CJV65648:CJX65649 CTR65648:CTT65649 DDN65648:DDP65649 DNJ65648:DNL65649 DXF65648:DXH65649 EHB65648:EHD65649 EQX65648:EQZ65649 FAT65648:FAV65649 FKP65648:FKR65649 FUL65648:FUN65649 GEH65648:GEJ65649 GOD65648:GOF65649 GXZ65648:GYB65649 HHV65648:HHX65649 HRR65648:HRT65649 IBN65648:IBP65649 ILJ65648:ILL65649 IVF65648:IVH65649 JFB65648:JFD65649 JOX65648:JOZ65649 JYT65648:JYV65649 KIP65648:KIR65649 KSL65648:KSN65649 LCH65648:LCJ65649 LMD65648:LMF65649 LVZ65648:LWB65649 MFV65648:MFX65649 MPR65648:MPT65649 MZN65648:MZP65649 NJJ65648:NJL65649 NTF65648:NTH65649 ODB65648:ODD65649 OMX65648:OMZ65649 OWT65648:OWV65649 PGP65648:PGR65649 PQL65648:PQN65649 QAH65648:QAJ65649 QKD65648:QKF65649 QTZ65648:QUB65649 RDV65648:RDX65649 RNR65648:RNT65649 RXN65648:RXP65649 SHJ65648:SHL65649 SRF65648:SRH65649 TBB65648:TBD65649 TKX65648:TKZ65649 TUT65648:TUV65649 UEP65648:UER65649 UOL65648:UON65649 UYH65648:UYJ65649 VID65648:VIF65649 VRZ65648:VSB65649 WBV65648:WBX65649 WLR65648:WLT65649 WVN65648:WVP65649 F131184:H131185 JB131184:JD131185 SX131184:SZ131185 ACT131184:ACV131185 AMP131184:AMR131185 AWL131184:AWN131185 BGH131184:BGJ131185 BQD131184:BQF131185 BZZ131184:CAB131185 CJV131184:CJX131185 CTR131184:CTT131185 DDN131184:DDP131185 DNJ131184:DNL131185 DXF131184:DXH131185 EHB131184:EHD131185 EQX131184:EQZ131185 FAT131184:FAV131185 FKP131184:FKR131185 FUL131184:FUN131185 GEH131184:GEJ131185 GOD131184:GOF131185 GXZ131184:GYB131185 HHV131184:HHX131185 HRR131184:HRT131185 IBN131184:IBP131185 ILJ131184:ILL131185 IVF131184:IVH131185 JFB131184:JFD131185 JOX131184:JOZ131185 JYT131184:JYV131185 KIP131184:KIR131185 KSL131184:KSN131185 LCH131184:LCJ131185 LMD131184:LMF131185 LVZ131184:LWB131185 MFV131184:MFX131185 MPR131184:MPT131185 MZN131184:MZP131185 NJJ131184:NJL131185 NTF131184:NTH131185 ODB131184:ODD131185 OMX131184:OMZ131185 OWT131184:OWV131185 PGP131184:PGR131185 PQL131184:PQN131185 QAH131184:QAJ131185 QKD131184:QKF131185 QTZ131184:QUB131185 RDV131184:RDX131185 RNR131184:RNT131185 RXN131184:RXP131185 SHJ131184:SHL131185 SRF131184:SRH131185 TBB131184:TBD131185 TKX131184:TKZ131185 TUT131184:TUV131185 UEP131184:UER131185 UOL131184:UON131185 UYH131184:UYJ131185 VID131184:VIF131185 VRZ131184:VSB131185 WBV131184:WBX131185 WLR131184:WLT131185 WVN131184:WVP131185 F196720:H196721 JB196720:JD196721 SX196720:SZ196721 ACT196720:ACV196721 AMP196720:AMR196721 AWL196720:AWN196721 BGH196720:BGJ196721 BQD196720:BQF196721 BZZ196720:CAB196721 CJV196720:CJX196721 CTR196720:CTT196721 DDN196720:DDP196721 DNJ196720:DNL196721 DXF196720:DXH196721 EHB196720:EHD196721 EQX196720:EQZ196721 FAT196720:FAV196721 FKP196720:FKR196721 FUL196720:FUN196721 GEH196720:GEJ196721 GOD196720:GOF196721 GXZ196720:GYB196721 HHV196720:HHX196721 HRR196720:HRT196721 IBN196720:IBP196721 ILJ196720:ILL196721 IVF196720:IVH196721 JFB196720:JFD196721 JOX196720:JOZ196721 JYT196720:JYV196721 KIP196720:KIR196721 KSL196720:KSN196721 LCH196720:LCJ196721 LMD196720:LMF196721 LVZ196720:LWB196721 MFV196720:MFX196721 MPR196720:MPT196721 MZN196720:MZP196721 NJJ196720:NJL196721 NTF196720:NTH196721 ODB196720:ODD196721 OMX196720:OMZ196721 OWT196720:OWV196721 PGP196720:PGR196721 PQL196720:PQN196721 QAH196720:QAJ196721 QKD196720:QKF196721 QTZ196720:QUB196721 RDV196720:RDX196721 RNR196720:RNT196721 RXN196720:RXP196721 SHJ196720:SHL196721 SRF196720:SRH196721 TBB196720:TBD196721 TKX196720:TKZ196721 TUT196720:TUV196721 UEP196720:UER196721 UOL196720:UON196721 UYH196720:UYJ196721 VID196720:VIF196721 VRZ196720:VSB196721 WBV196720:WBX196721 WLR196720:WLT196721 WVN196720:WVP196721 F262256:H262257 JB262256:JD262257 SX262256:SZ262257 ACT262256:ACV262257 AMP262256:AMR262257 AWL262256:AWN262257 BGH262256:BGJ262257 BQD262256:BQF262257 BZZ262256:CAB262257 CJV262256:CJX262257 CTR262256:CTT262257 DDN262256:DDP262257 DNJ262256:DNL262257 DXF262256:DXH262257 EHB262256:EHD262257 EQX262256:EQZ262257 FAT262256:FAV262257 FKP262256:FKR262257 FUL262256:FUN262257 GEH262256:GEJ262257 GOD262256:GOF262257 GXZ262256:GYB262257 HHV262256:HHX262257 HRR262256:HRT262257 IBN262256:IBP262257 ILJ262256:ILL262257 IVF262256:IVH262257 JFB262256:JFD262257 JOX262256:JOZ262257 JYT262256:JYV262257 KIP262256:KIR262257 KSL262256:KSN262257 LCH262256:LCJ262257 LMD262256:LMF262257 LVZ262256:LWB262257 MFV262256:MFX262257 MPR262256:MPT262257 MZN262256:MZP262257 NJJ262256:NJL262257 NTF262256:NTH262257 ODB262256:ODD262257 OMX262256:OMZ262257 OWT262256:OWV262257 PGP262256:PGR262257 PQL262256:PQN262257 QAH262256:QAJ262257 QKD262256:QKF262257 QTZ262256:QUB262257 RDV262256:RDX262257 RNR262256:RNT262257 RXN262256:RXP262257 SHJ262256:SHL262257 SRF262256:SRH262257 TBB262256:TBD262257 TKX262256:TKZ262257 TUT262256:TUV262257 UEP262256:UER262257 UOL262256:UON262257 UYH262256:UYJ262257 VID262256:VIF262257 VRZ262256:VSB262257 WBV262256:WBX262257 WLR262256:WLT262257 WVN262256:WVP262257 F327792:H327793 JB327792:JD327793 SX327792:SZ327793 ACT327792:ACV327793 AMP327792:AMR327793 AWL327792:AWN327793 BGH327792:BGJ327793 BQD327792:BQF327793 BZZ327792:CAB327793 CJV327792:CJX327793 CTR327792:CTT327793 DDN327792:DDP327793 DNJ327792:DNL327793 DXF327792:DXH327793 EHB327792:EHD327793 EQX327792:EQZ327793 FAT327792:FAV327793 FKP327792:FKR327793 FUL327792:FUN327793 GEH327792:GEJ327793 GOD327792:GOF327793 GXZ327792:GYB327793 HHV327792:HHX327793 HRR327792:HRT327793 IBN327792:IBP327793 ILJ327792:ILL327793 IVF327792:IVH327793 JFB327792:JFD327793 JOX327792:JOZ327793 JYT327792:JYV327793 KIP327792:KIR327793 KSL327792:KSN327793 LCH327792:LCJ327793 LMD327792:LMF327793 LVZ327792:LWB327793 MFV327792:MFX327793 MPR327792:MPT327793 MZN327792:MZP327793 NJJ327792:NJL327793 NTF327792:NTH327793 ODB327792:ODD327793 OMX327792:OMZ327793 OWT327792:OWV327793 PGP327792:PGR327793 PQL327792:PQN327793 QAH327792:QAJ327793 QKD327792:QKF327793 QTZ327792:QUB327793 RDV327792:RDX327793 RNR327792:RNT327793 RXN327792:RXP327793 SHJ327792:SHL327793 SRF327792:SRH327793 TBB327792:TBD327793 TKX327792:TKZ327793 TUT327792:TUV327793 UEP327792:UER327793 UOL327792:UON327793 UYH327792:UYJ327793 VID327792:VIF327793 VRZ327792:VSB327793 WBV327792:WBX327793 WLR327792:WLT327793 WVN327792:WVP327793 F393328:H393329 JB393328:JD393329 SX393328:SZ393329 ACT393328:ACV393329 AMP393328:AMR393329 AWL393328:AWN393329 BGH393328:BGJ393329 BQD393328:BQF393329 BZZ393328:CAB393329 CJV393328:CJX393329 CTR393328:CTT393329 DDN393328:DDP393329 DNJ393328:DNL393329 DXF393328:DXH393329 EHB393328:EHD393329 EQX393328:EQZ393329 FAT393328:FAV393329 FKP393328:FKR393329 FUL393328:FUN393329 GEH393328:GEJ393329 GOD393328:GOF393329 GXZ393328:GYB393329 HHV393328:HHX393329 HRR393328:HRT393329 IBN393328:IBP393329 ILJ393328:ILL393329 IVF393328:IVH393329 JFB393328:JFD393329 JOX393328:JOZ393329 JYT393328:JYV393329 KIP393328:KIR393329 KSL393328:KSN393329 LCH393328:LCJ393329 LMD393328:LMF393329 LVZ393328:LWB393329 MFV393328:MFX393329 MPR393328:MPT393329 MZN393328:MZP393329 NJJ393328:NJL393329 NTF393328:NTH393329 ODB393328:ODD393329 OMX393328:OMZ393329 OWT393328:OWV393329 PGP393328:PGR393329 PQL393328:PQN393329 QAH393328:QAJ393329 QKD393328:QKF393329 QTZ393328:QUB393329 RDV393328:RDX393329 RNR393328:RNT393329 RXN393328:RXP393329 SHJ393328:SHL393329 SRF393328:SRH393329 TBB393328:TBD393329 TKX393328:TKZ393329 TUT393328:TUV393329 UEP393328:UER393329 UOL393328:UON393329 UYH393328:UYJ393329 VID393328:VIF393329 VRZ393328:VSB393329 WBV393328:WBX393329 WLR393328:WLT393329 WVN393328:WVP393329 F458864:H458865 JB458864:JD458865 SX458864:SZ458865 ACT458864:ACV458865 AMP458864:AMR458865 AWL458864:AWN458865 BGH458864:BGJ458865 BQD458864:BQF458865 BZZ458864:CAB458865 CJV458864:CJX458865 CTR458864:CTT458865 DDN458864:DDP458865 DNJ458864:DNL458865 DXF458864:DXH458865 EHB458864:EHD458865 EQX458864:EQZ458865 FAT458864:FAV458865 FKP458864:FKR458865 FUL458864:FUN458865 GEH458864:GEJ458865 GOD458864:GOF458865 GXZ458864:GYB458865 HHV458864:HHX458865 HRR458864:HRT458865 IBN458864:IBP458865 ILJ458864:ILL458865 IVF458864:IVH458865 JFB458864:JFD458865 JOX458864:JOZ458865 JYT458864:JYV458865 KIP458864:KIR458865 KSL458864:KSN458865 LCH458864:LCJ458865 LMD458864:LMF458865 LVZ458864:LWB458865 MFV458864:MFX458865 MPR458864:MPT458865 MZN458864:MZP458865 NJJ458864:NJL458865 NTF458864:NTH458865 ODB458864:ODD458865 OMX458864:OMZ458865 OWT458864:OWV458865 PGP458864:PGR458865 PQL458864:PQN458865 QAH458864:QAJ458865 QKD458864:QKF458865 QTZ458864:QUB458865 RDV458864:RDX458865 RNR458864:RNT458865 RXN458864:RXP458865 SHJ458864:SHL458865 SRF458864:SRH458865 TBB458864:TBD458865 TKX458864:TKZ458865 TUT458864:TUV458865 UEP458864:UER458865 UOL458864:UON458865 UYH458864:UYJ458865 VID458864:VIF458865 VRZ458864:VSB458865 WBV458864:WBX458865 WLR458864:WLT458865 WVN458864:WVP458865 F524400:H524401 JB524400:JD524401 SX524400:SZ524401 ACT524400:ACV524401 AMP524400:AMR524401 AWL524400:AWN524401 BGH524400:BGJ524401 BQD524400:BQF524401 BZZ524400:CAB524401 CJV524400:CJX524401 CTR524400:CTT524401 DDN524400:DDP524401 DNJ524400:DNL524401 DXF524400:DXH524401 EHB524400:EHD524401 EQX524400:EQZ524401 FAT524400:FAV524401 FKP524400:FKR524401 FUL524400:FUN524401 GEH524400:GEJ524401 GOD524400:GOF524401 GXZ524400:GYB524401 HHV524400:HHX524401 HRR524400:HRT524401 IBN524400:IBP524401 ILJ524400:ILL524401 IVF524400:IVH524401 JFB524400:JFD524401 JOX524400:JOZ524401 JYT524400:JYV524401 KIP524400:KIR524401 KSL524400:KSN524401 LCH524400:LCJ524401 LMD524400:LMF524401 LVZ524400:LWB524401 MFV524400:MFX524401 MPR524400:MPT524401 MZN524400:MZP524401 NJJ524400:NJL524401 NTF524400:NTH524401 ODB524400:ODD524401 OMX524400:OMZ524401 OWT524400:OWV524401 PGP524400:PGR524401 PQL524400:PQN524401 QAH524400:QAJ524401 QKD524400:QKF524401 QTZ524400:QUB524401 RDV524400:RDX524401 RNR524400:RNT524401 RXN524400:RXP524401 SHJ524400:SHL524401 SRF524400:SRH524401 TBB524400:TBD524401 TKX524400:TKZ524401 TUT524400:TUV524401 UEP524400:UER524401 UOL524400:UON524401 UYH524400:UYJ524401 VID524400:VIF524401 VRZ524400:VSB524401 WBV524400:WBX524401 WLR524400:WLT524401 WVN524400:WVP524401 F589936:H589937 JB589936:JD589937 SX589936:SZ589937 ACT589936:ACV589937 AMP589936:AMR589937 AWL589936:AWN589937 BGH589936:BGJ589937 BQD589936:BQF589937 BZZ589936:CAB589937 CJV589936:CJX589937 CTR589936:CTT589937 DDN589936:DDP589937 DNJ589936:DNL589937 DXF589936:DXH589937 EHB589936:EHD589937 EQX589936:EQZ589937 FAT589936:FAV589937 FKP589936:FKR589937 FUL589936:FUN589937 GEH589936:GEJ589937 GOD589936:GOF589937 GXZ589936:GYB589937 HHV589936:HHX589937 HRR589936:HRT589937 IBN589936:IBP589937 ILJ589936:ILL589937 IVF589936:IVH589937 JFB589936:JFD589937 JOX589936:JOZ589937 JYT589936:JYV589937 KIP589936:KIR589937 KSL589936:KSN589937 LCH589936:LCJ589937 LMD589936:LMF589937 LVZ589936:LWB589937 MFV589936:MFX589937 MPR589936:MPT589937 MZN589936:MZP589937 NJJ589936:NJL589937 NTF589936:NTH589937 ODB589936:ODD589937 OMX589936:OMZ589937 OWT589936:OWV589937 PGP589936:PGR589937 PQL589936:PQN589937 QAH589936:QAJ589937 QKD589936:QKF589937 QTZ589936:QUB589937 RDV589936:RDX589937 RNR589936:RNT589937 RXN589936:RXP589937 SHJ589936:SHL589937 SRF589936:SRH589937 TBB589936:TBD589937 TKX589936:TKZ589937 TUT589936:TUV589937 UEP589936:UER589937 UOL589936:UON589937 UYH589936:UYJ589937 VID589936:VIF589937 VRZ589936:VSB589937 WBV589936:WBX589937 WLR589936:WLT589937 WVN589936:WVP589937 F655472:H655473 JB655472:JD655473 SX655472:SZ655473 ACT655472:ACV655473 AMP655472:AMR655473 AWL655472:AWN655473 BGH655472:BGJ655473 BQD655472:BQF655473 BZZ655472:CAB655473 CJV655472:CJX655473 CTR655472:CTT655473 DDN655472:DDP655473 DNJ655472:DNL655473 DXF655472:DXH655473 EHB655472:EHD655473 EQX655472:EQZ655473 FAT655472:FAV655473 FKP655472:FKR655473 FUL655472:FUN655473 GEH655472:GEJ655473 GOD655472:GOF655473 GXZ655472:GYB655473 HHV655472:HHX655473 HRR655472:HRT655473 IBN655472:IBP655473 ILJ655472:ILL655473 IVF655472:IVH655473 JFB655472:JFD655473 JOX655472:JOZ655473 JYT655472:JYV655473 KIP655472:KIR655473 KSL655472:KSN655473 LCH655472:LCJ655473 LMD655472:LMF655473 LVZ655472:LWB655473 MFV655472:MFX655473 MPR655472:MPT655473 MZN655472:MZP655473 NJJ655472:NJL655473 NTF655472:NTH655473 ODB655472:ODD655473 OMX655472:OMZ655473 OWT655472:OWV655473 PGP655472:PGR655473 PQL655472:PQN655473 QAH655472:QAJ655473 QKD655472:QKF655473 QTZ655472:QUB655473 RDV655472:RDX655473 RNR655472:RNT655473 RXN655472:RXP655473 SHJ655472:SHL655473 SRF655472:SRH655473 TBB655472:TBD655473 TKX655472:TKZ655473 TUT655472:TUV655473 UEP655472:UER655473 UOL655472:UON655473 UYH655472:UYJ655473 VID655472:VIF655473 VRZ655472:VSB655473 WBV655472:WBX655473 WLR655472:WLT655473 WVN655472:WVP655473 F721008:H721009 JB721008:JD721009 SX721008:SZ721009 ACT721008:ACV721009 AMP721008:AMR721009 AWL721008:AWN721009 BGH721008:BGJ721009 BQD721008:BQF721009 BZZ721008:CAB721009 CJV721008:CJX721009 CTR721008:CTT721009 DDN721008:DDP721009 DNJ721008:DNL721009 DXF721008:DXH721009 EHB721008:EHD721009 EQX721008:EQZ721009 FAT721008:FAV721009 FKP721008:FKR721009 FUL721008:FUN721009 GEH721008:GEJ721009 GOD721008:GOF721009 GXZ721008:GYB721009 HHV721008:HHX721009 HRR721008:HRT721009 IBN721008:IBP721009 ILJ721008:ILL721009 IVF721008:IVH721009 JFB721008:JFD721009 JOX721008:JOZ721009 JYT721008:JYV721009 KIP721008:KIR721009 KSL721008:KSN721009 LCH721008:LCJ721009 LMD721008:LMF721009 LVZ721008:LWB721009 MFV721008:MFX721009 MPR721008:MPT721009 MZN721008:MZP721009 NJJ721008:NJL721009 NTF721008:NTH721009 ODB721008:ODD721009 OMX721008:OMZ721009 OWT721008:OWV721009 PGP721008:PGR721009 PQL721008:PQN721009 QAH721008:QAJ721009 QKD721008:QKF721009 QTZ721008:QUB721009 RDV721008:RDX721009 RNR721008:RNT721009 RXN721008:RXP721009 SHJ721008:SHL721009 SRF721008:SRH721009 TBB721008:TBD721009 TKX721008:TKZ721009 TUT721008:TUV721009 UEP721008:UER721009 UOL721008:UON721009 UYH721008:UYJ721009 VID721008:VIF721009 VRZ721008:VSB721009 WBV721008:WBX721009 WLR721008:WLT721009 WVN721008:WVP721009 F786544:H786545 JB786544:JD786545 SX786544:SZ786545 ACT786544:ACV786545 AMP786544:AMR786545 AWL786544:AWN786545 BGH786544:BGJ786545 BQD786544:BQF786545 BZZ786544:CAB786545 CJV786544:CJX786545 CTR786544:CTT786545 DDN786544:DDP786545 DNJ786544:DNL786545 DXF786544:DXH786545 EHB786544:EHD786545 EQX786544:EQZ786545 FAT786544:FAV786545 FKP786544:FKR786545 FUL786544:FUN786545 GEH786544:GEJ786545 GOD786544:GOF786545 GXZ786544:GYB786545 HHV786544:HHX786545 HRR786544:HRT786545 IBN786544:IBP786545 ILJ786544:ILL786545 IVF786544:IVH786545 JFB786544:JFD786545 JOX786544:JOZ786545 JYT786544:JYV786545 KIP786544:KIR786545 KSL786544:KSN786545 LCH786544:LCJ786545 LMD786544:LMF786545 LVZ786544:LWB786545 MFV786544:MFX786545 MPR786544:MPT786545 MZN786544:MZP786545 NJJ786544:NJL786545 NTF786544:NTH786545 ODB786544:ODD786545 OMX786544:OMZ786545 OWT786544:OWV786545 PGP786544:PGR786545 PQL786544:PQN786545 QAH786544:QAJ786545 QKD786544:QKF786545 QTZ786544:QUB786545 RDV786544:RDX786545 RNR786544:RNT786545 RXN786544:RXP786545 SHJ786544:SHL786545 SRF786544:SRH786545 TBB786544:TBD786545 TKX786544:TKZ786545 TUT786544:TUV786545 UEP786544:UER786545 UOL786544:UON786545 UYH786544:UYJ786545 VID786544:VIF786545 VRZ786544:VSB786545 WBV786544:WBX786545 WLR786544:WLT786545 WVN786544:WVP786545 F852080:H852081 JB852080:JD852081 SX852080:SZ852081 ACT852080:ACV852081 AMP852080:AMR852081 AWL852080:AWN852081 BGH852080:BGJ852081 BQD852080:BQF852081 BZZ852080:CAB852081 CJV852080:CJX852081 CTR852080:CTT852081 DDN852080:DDP852081 DNJ852080:DNL852081 DXF852080:DXH852081 EHB852080:EHD852081 EQX852080:EQZ852081 FAT852080:FAV852081 FKP852080:FKR852081 FUL852080:FUN852081 GEH852080:GEJ852081 GOD852080:GOF852081 GXZ852080:GYB852081 HHV852080:HHX852081 HRR852080:HRT852081 IBN852080:IBP852081 ILJ852080:ILL852081 IVF852080:IVH852081 JFB852080:JFD852081 JOX852080:JOZ852081 JYT852080:JYV852081 KIP852080:KIR852081 KSL852080:KSN852081 LCH852080:LCJ852081 LMD852080:LMF852081 LVZ852080:LWB852081 MFV852080:MFX852081 MPR852080:MPT852081 MZN852080:MZP852081 NJJ852080:NJL852081 NTF852080:NTH852081 ODB852080:ODD852081 OMX852080:OMZ852081 OWT852080:OWV852081 PGP852080:PGR852081 PQL852080:PQN852081 QAH852080:QAJ852081 QKD852080:QKF852081 QTZ852080:QUB852081 RDV852080:RDX852081 RNR852080:RNT852081 RXN852080:RXP852081 SHJ852080:SHL852081 SRF852080:SRH852081 TBB852080:TBD852081 TKX852080:TKZ852081 TUT852080:TUV852081 UEP852080:UER852081 UOL852080:UON852081 UYH852080:UYJ852081 VID852080:VIF852081 VRZ852080:VSB852081 WBV852080:WBX852081 WLR852080:WLT852081 WVN852080:WVP852081 F917616:H917617 JB917616:JD917617 SX917616:SZ917617 ACT917616:ACV917617 AMP917616:AMR917617 AWL917616:AWN917617 BGH917616:BGJ917617 BQD917616:BQF917617 BZZ917616:CAB917617 CJV917616:CJX917617 CTR917616:CTT917617 DDN917616:DDP917617 DNJ917616:DNL917617 DXF917616:DXH917617 EHB917616:EHD917617 EQX917616:EQZ917617 FAT917616:FAV917617 FKP917616:FKR917617 FUL917616:FUN917617 GEH917616:GEJ917617 GOD917616:GOF917617 GXZ917616:GYB917617 HHV917616:HHX917617 HRR917616:HRT917617 IBN917616:IBP917617 ILJ917616:ILL917617 IVF917616:IVH917617 JFB917616:JFD917617 JOX917616:JOZ917617 JYT917616:JYV917617 KIP917616:KIR917617 KSL917616:KSN917617 LCH917616:LCJ917617 LMD917616:LMF917617 LVZ917616:LWB917617 MFV917616:MFX917617 MPR917616:MPT917617 MZN917616:MZP917617 NJJ917616:NJL917617 NTF917616:NTH917617 ODB917616:ODD917617 OMX917616:OMZ917617 OWT917616:OWV917617 PGP917616:PGR917617 PQL917616:PQN917617 QAH917616:QAJ917617 QKD917616:QKF917617 QTZ917616:QUB917617 RDV917616:RDX917617 RNR917616:RNT917617 RXN917616:RXP917617 SHJ917616:SHL917617 SRF917616:SRH917617 TBB917616:TBD917617 TKX917616:TKZ917617 TUT917616:TUV917617 UEP917616:UER917617 UOL917616:UON917617 UYH917616:UYJ917617 VID917616:VIF917617 VRZ917616:VSB917617 WBV917616:WBX917617 WLR917616:WLT917617 WVN917616:WVP917617 F983152:H983153 JB983152:JD983153 SX983152:SZ983153 ACT983152:ACV983153 AMP983152:AMR983153 AWL983152:AWN983153 BGH983152:BGJ983153 BQD983152:BQF983153 BZZ983152:CAB983153 CJV983152:CJX983153 CTR983152:CTT983153 DDN983152:DDP983153 DNJ983152:DNL983153 DXF983152:DXH983153 EHB983152:EHD983153 EQX983152:EQZ983153 FAT983152:FAV983153 FKP983152:FKR983153 FUL983152:FUN983153 GEH983152:GEJ983153 GOD983152:GOF983153 GXZ983152:GYB983153 HHV983152:HHX983153 HRR983152:HRT983153 IBN983152:IBP983153 ILJ983152:ILL983153 IVF983152:IVH983153 JFB983152:JFD983153 JOX983152:JOZ983153 JYT983152:JYV983153 KIP983152:KIR983153 KSL983152:KSN983153 LCH983152:LCJ983153 LMD983152:LMF983153 LVZ983152:LWB983153 MFV983152:MFX983153 MPR983152:MPT983153 MZN983152:MZP983153 NJJ983152:NJL983153 NTF983152:NTH983153 ODB983152:ODD983153 OMX983152:OMZ983153 OWT983152:OWV983153 PGP983152:PGR983153 PQL983152:PQN983153 QAH983152:QAJ983153 QKD983152:QKF983153 QTZ983152:QUB983153 RDV983152:RDX983153 RNR983152:RNT983153 RXN983152:RXP983153 SHJ983152:SHL983153 SRF983152:SRH983153 TBB983152:TBD983153 TKX983152:TKZ983153 TUT983152:TUV983153 UEP983152:UER983153 UOL983152:UON983153 UYH983152:UYJ983153 VID983152:VIF983153 VRZ983152:VSB983153 WBV983152:WBX983153 WLR983152:WLT983153 WVN983152:WVP983153 F115:I115 JB115:JE115 SX115:TA115 ACT115:ACW115 AMP115:AMS115 AWL115:AWO115 BGH115:BGK115 BQD115:BQG115 BZZ115:CAC115 CJV115:CJY115 CTR115:CTU115 DDN115:DDQ115 DNJ115:DNM115 DXF115:DXI115 EHB115:EHE115 EQX115:ERA115 FAT115:FAW115 FKP115:FKS115 FUL115:FUO115 GEH115:GEK115 GOD115:GOG115 GXZ115:GYC115 HHV115:HHY115 HRR115:HRU115 IBN115:IBQ115 ILJ115:ILM115 IVF115:IVI115 JFB115:JFE115 JOX115:JPA115 JYT115:JYW115 KIP115:KIS115 KSL115:KSO115 LCH115:LCK115 LMD115:LMG115 LVZ115:LWC115 MFV115:MFY115 MPR115:MPU115 MZN115:MZQ115 NJJ115:NJM115 NTF115:NTI115 ODB115:ODE115 OMX115:ONA115 OWT115:OWW115 PGP115:PGS115 PQL115:PQO115 QAH115:QAK115 QKD115:QKG115 QTZ115:QUC115 RDV115:RDY115 RNR115:RNU115 RXN115:RXQ115 SHJ115:SHM115 SRF115:SRI115 TBB115:TBE115 TKX115:TLA115 TUT115:TUW115 UEP115:UES115 UOL115:UOO115 UYH115:UYK115 VID115:VIG115 VRZ115:VSC115 WBV115:WBY115 WLR115:WLU115 WVN115:WVQ115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xr:uid="{E0CA5E9E-8D9D-4324-8C58-217DC1BCED42}">
      <formula1>"φ9.52,φ12,φ16,φ19,φ22.2,φ25.4,φ28,φ31.8"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EB64-6CC2-4955-B1CE-D374E54CCC9D}">
  <sheetPr codeName="Arkusz2"/>
  <dimension ref="A2:S134"/>
  <sheetViews>
    <sheetView zoomScale="70" zoomScaleNormal="70" workbookViewId="0"/>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24" t="s">
        <v>0</v>
      </c>
      <c r="C2" s="224"/>
      <c r="D2" s="224"/>
      <c r="E2" s="224"/>
      <c r="F2" s="224"/>
      <c r="G2" s="224"/>
      <c r="H2" s="224"/>
      <c r="I2" s="224"/>
      <c r="J2" s="224"/>
      <c r="K2" s="224"/>
      <c r="L2" s="224"/>
    </row>
    <row r="3" spans="2:12">
      <c r="B3" s="12" t="s">
        <v>1</v>
      </c>
      <c r="C3" s="12"/>
      <c r="D3" s="12" t="s">
        <v>13</v>
      </c>
      <c r="E3" s="13">
        <v>1</v>
      </c>
      <c r="F3" s="12"/>
      <c r="G3" s="10"/>
      <c r="H3" s="10"/>
      <c r="I3" s="10"/>
      <c r="J3" s="10"/>
      <c r="K3" s="10"/>
      <c r="L3" s="10"/>
    </row>
    <row r="4" spans="2:12">
      <c r="B4" s="12" t="s">
        <v>2</v>
      </c>
      <c r="C4" s="12"/>
      <c r="D4" s="12" t="s">
        <v>7</v>
      </c>
      <c r="E4" s="13">
        <f>'Pom2'!M27</f>
        <v>4.3</v>
      </c>
      <c r="F4" s="12"/>
      <c r="G4" s="10"/>
      <c r="H4" s="10"/>
      <c r="I4" s="10"/>
      <c r="J4" s="10"/>
      <c r="K4" s="10"/>
      <c r="L4" s="10"/>
    </row>
    <row r="5" spans="2:12">
      <c r="B5" s="12" t="s">
        <v>3</v>
      </c>
      <c r="C5" s="12"/>
      <c r="D5" s="12" t="s">
        <v>7</v>
      </c>
      <c r="E5" s="13">
        <f>'Pom2'!M24</f>
        <v>6.25</v>
      </c>
      <c r="F5" s="12"/>
      <c r="G5" s="10"/>
      <c r="H5" s="10"/>
      <c r="I5" s="10"/>
      <c r="J5" s="10"/>
      <c r="K5" s="10"/>
      <c r="L5" s="10"/>
    </row>
    <row r="6" spans="2:12">
      <c r="B6" s="12" t="s">
        <v>4</v>
      </c>
      <c r="C6" s="12"/>
      <c r="D6" s="12" t="s">
        <v>8</v>
      </c>
      <c r="E6" s="13">
        <f>E4*E5</f>
        <v>26.875</v>
      </c>
      <c r="F6" s="12"/>
      <c r="G6" s="10"/>
      <c r="H6" s="10"/>
      <c r="I6" s="10"/>
      <c r="J6" s="10"/>
      <c r="K6" s="10"/>
      <c r="L6" s="10"/>
    </row>
    <row r="7" spans="2:12">
      <c r="B7" s="12" t="s">
        <v>5</v>
      </c>
      <c r="C7" s="12"/>
      <c r="D7" s="12" t="s">
        <v>7</v>
      </c>
      <c r="E7" s="13">
        <f>'Pom2'!M30</f>
        <v>2.58</v>
      </c>
      <c r="F7" s="12"/>
      <c r="G7" s="10"/>
      <c r="H7" s="10"/>
      <c r="I7" s="10"/>
      <c r="J7" s="10"/>
      <c r="K7" s="10"/>
      <c r="L7" s="10"/>
    </row>
    <row r="8" spans="2:12">
      <c r="B8" s="12" t="s">
        <v>6</v>
      </c>
      <c r="C8" s="12"/>
      <c r="D8" s="12" t="s">
        <v>9</v>
      </c>
      <c r="E8" s="13">
        <f>E6*E7</f>
        <v>69.337500000000006</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24" t="s">
        <v>35</v>
      </c>
      <c r="C15" s="224"/>
      <c r="D15" s="224"/>
      <c r="E15" s="224"/>
      <c r="F15" s="224"/>
      <c r="G15" s="224"/>
      <c r="H15" s="224"/>
      <c r="I15" s="224"/>
      <c r="J15" s="224"/>
      <c r="K15" s="224"/>
      <c r="L15" s="224"/>
    </row>
    <row r="16" spans="2:12">
      <c r="C16" s="221" t="s">
        <v>12</v>
      </c>
      <c r="D16" s="221"/>
      <c r="E16" s="221"/>
      <c r="F16" s="221" t="s">
        <v>14</v>
      </c>
      <c r="G16" s="221"/>
      <c r="H16" s="221"/>
      <c r="I16" s="221" t="s">
        <v>15</v>
      </c>
      <c r="J16" s="221"/>
      <c r="K16" s="221"/>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0" t="s">
        <v>439</v>
      </c>
      <c r="F19" s="3">
        <v>65</v>
      </c>
      <c r="G19" s="3">
        <v>60</v>
      </c>
      <c r="H19" s="3">
        <v>35</v>
      </c>
      <c r="I19" s="226">
        <v>0.7</v>
      </c>
      <c r="J19" s="226">
        <v>0.3</v>
      </c>
      <c r="K19" s="226">
        <v>0.15</v>
      </c>
      <c r="L19" s="1">
        <f t="shared" ref="L19:L26" si="0">E19*G19*$I$19</f>
        <v>0</v>
      </c>
    </row>
    <row r="20" spans="1:18">
      <c r="A20" s="1">
        <v>2</v>
      </c>
      <c r="B20" s="21" t="s">
        <v>448</v>
      </c>
      <c r="F20" s="3">
        <v>80</v>
      </c>
      <c r="G20" s="3">
        <v>70</v>
      </c>
      <c r="H20" s="3">
        <v>40</v>
      </c>
      <c r="I20" s="226"/>
      <c r="J20" s="226"/>
      <c r="K20" s="226"/>
      <c r="L20" s="1">
        <f t="shared" si="0"/>
        <v>0</v>
      </c>
    </row>
    <row r="21" spans="1:18">
      <c r="A21" s="1">
        <v>3</v>
      </c>
      <c r="B21" s="21" t="s">
        <v>438</v>
      </c>
      <c r="F21" s="3">
        <v>310</v>
      </c>
      <c r="G21" s="3">
        <v>280</v>
      </c>
      <c r="H21" s="3">
        <v>155</v>
      </c>
      <c r="I21" s="226"/>
      <c r="J21" s="226"/>
      <c r="K21" s="226"/>
      <c r="L21" s="1">
        <f>E21*G21*$I$19</f>
        <v>0</v>
      </c>
    </row>
    <row r="22" spans="1:18">
      <c r="A22" s="1">
        <v>4</v>
      </c>
      <c r="B22" s="22" t="s">
        <v>449</v>
      </c>
      <c r="F22" s="3">
        <v>270</v>
      </c>
      <c r="G22" s="3">
        <v>240</v>
      </c>
      <c r="H22" s="3">
        <v>135</v>
      </c>
      <c r="I22" s="226"/>
      <c r="J22" s="226"/>
      <c r="K22" s="226"/>
      <c r="L22" s="1">
        <f t="shared" si="0"/>
        <v>0</v>
      </c>
    </row>
    <row r="23" spans="1:18">
      <c r="A23" s="1">
        <v>5</v>
      </c>
      <c r="B23" s="1" t="s">
        <v>440</v>
      </c>
      <c r="F23" s="3">
        <v>350</v>
      </c>
      <c r="G23" s="3">
        <v>300</v>
      </c>
      <c r="H23" s="3">
        <v>165</v>
      </c>
      <c r="I23" s="226"/>
      <c r="J23" s="226"/>
      <c r="K23" s="226"/>
      <c r="L23" s="1">
        <f>E23*G23*$I$19</f>
        <v>0</v>
      </c>
    </row>
    <row r="24" spans="1:18">
      <c r="A24" s="1">
        <v>6</v>
      </c>
      <c r="B24" s="20" t="s">
        <v>462</v>
      </c>
      <c r="F24" s="3">
        <v>310</v>
      </c>
      <c r="G24" s="3">
        <v>280</v>
      </c>
      <c r="H24" s="3">
        <v>155</v>
      </c>
      <c r="I24" s="226"/>
      <c r="J24" s="226"/>
      <c r="K24" s="226"/>
      <c r="L24" s="1">
        <f t="shared" si="0"/>
        <v>0</v>
      </c>
    </row>
    <row r="25" spans="1:18">
      <c r="A25" s="1">
        <v>7</v>
      </c>
      <c r="B25" s="20" t="s">
        <v>441</v>
      </c>
      <c r="F25" s="3">
        <v>320</v>
      </c>
      <c r="G25" s="3">
        <v>290</v>
      </c>
      <c r="H25" s="3">
        <v>160</v>
      </c>
      <c r="I25" s="226"/>
      <c r="J25" s="226"/>
      <c r="K25" s="226"/>
      <c r="L25" s="1">
        <f t="shared" si="0"/>
        <v>0</v>
      </c>
    </row>
    <row r="26" spans="1:18">
      <c r="A26" s="1">
        <v>8</v>
      </c>
      <c r="B26" s="20" t="s">
        <v>450</v>
      </c>
      <c r="F26" s="3">
        <v>250</v>
      </c>
      <c r="G26" s="3">
        <v>240</v>
      </c>
      <c r="H26" s="3">
        <v>135</v>
      </c>
      <c r="I26" s="226"/>
      <c r="J26" s="226"/>
      <c r="K26" s="226"/>
      <c r="L26" s="1">
        <f t="shared" si="0"/>
        <v>0</v>
      </c>
    </row>
    <row r="27" spans="1:18">
      <c r="B27" s="1" t="s">
        <v>11</v>
      </c>
      <c r="C27" s="1">
        <f>C67</f>
        <v>0</v>
      </c>
      <c r="D27" s="1">
        <f>D67</f>
        <v>0</v>
      </c>
      <c r="E27" s="1">
        <f>C27*D27</f>
        <v>0</v>
      </c>
      <c r="F27" s="3">
        <v>500</v>
      </c>
      <c r="G27" s="3">
        <v>380</v>
      </c>
      <c r="H27" s="3">
        <v>220</v>
      </c>
      <c r="I27" s="226"/>
      <c r="J27" s="226"/>
      <c r="K27" s="226"/>
      <c r="L27" s="24"/>
    </row>
    <row r="28" spans="1:18">
      <c r="C28" s="9" t="s">
        <v>460</v>
      </c>
      <c r="D28" s="9"/>
      <c r="E28" s="9"/>
      <c r="F28" s="9"/>
      <c r="G28" s="9"/>
      <c r="H28" s="9"/>
      <c r="I28" s="9"/>
      <c r="J28" s="9"/>
      <c r="K28" s="9"/>
    </row>
    <row r="29" spans="1:18">
      <c r="C29" s="20" t="s">
        <v>477</v>
      </c>
      <c r="D29" s="1" t="s">
        <v>478</v>
      </c>
    </row>
    <row r="30" spans="1:18">
      <c r="B30" s="20" t="str">
        <f>B45</f>
        <v>Wschód</v>
      </c>
      <c r="C30" s="20" t="str">
        <f>'Pom2'!H53</f>
        <v>3-szybowe</v>
      </c>
      <c r="D30" s="20" t="str">
        <f>'Pom2'!H59</f>
        <v>Brak</v>
      </c>
      <c r="E30" s="20">
        <f>IF(C30="brak",0,'Pom2'!J55*'Pom2'!J57)</f>
        <v>2.16</v>
      </c>
      <c r="F30" s="20">
        <f>IF(C30=$F$17,VLOOKUP(B30,tabela_okna,5,0),0)</f>
        <v>0</v>
      </c>
      <c r="G30" s="20">
        <f>IF(C30=$G$17,VLOOKUP(B30,tabela_okna,6,0),0)</f>
        <v>280</v>
      </c>
      <c r="H30" s="20">
        <f>IF(C30=$H$17,VLOOKUP(B30,tabela_okna,7,0),0)</f>
        <v>0</v>
      </c>
      <c r="I30" s="20">
        <f>IF(D30=$I$17,$I$19,0)</f>
        <v>0</v>
      </c>
      <c r="J30" s="20">
        <f>IF(D30=$J$17,$J$19,0)</f>
        <v>0</v>
      </c>
      <c r="K30" s="20">
        <f>IF(D30=$K$17,$K$19,0)</f>
        <v>0</v>
      </c>
      <c r="L30" s="11">
        <f>E30*(F30+G30+H30)*N30</f>
        <v>604.80000000000007</v>
      </c>
      <c r="M30" s="1" t="s">
        <v>68</v>
      </c>
      <c r="N30" s="1">
        <f>IF((I30+J30+K30=0),1,MAX(I30,J30,K30))</f>
        <v>1</v>
      </c>
      <c r="O30" s="27">
        <f>L30+L31</f>
        <v>604.80000000000007</v>
      </c>
      <c r="P30" s="27"/>
      <c r="Q30" s="27"/>
      <c r="R30" s="27"/>
    </row>
    <row r="31" spans="1:18">
      <c r="B31" s="20" t="str">
        <f t="shared" ref="B31:B33" si="1">B46</f>
        <v>Południe</v>
      </c>
      <c r="C31" s="20" t="str">
        <f>'Pom2'!T53</f>
        <v>Brak</v>
      </c>
      <c r="D31" s="20" t="str">
        <f>'Pom2'!T59</f>
        <v>Brak</v>
      </c>
      <c r="E31" s="20">
        <f>IF(C31="brak",0,'Pom2'!W55*'Pom2'!W57)</f>
        <v>0</v>
      </c>
      <c r="F31" s="20">
        <f>IF(C31=$F$17,VLOOKUP(B31,tabela_okna,5,0),0)</f>
        <v>0</v>
      </c>
      <c r="G31" s="20">
        <f>IF(C31=$G$17,VLOOKUP(B31,tabela_okna,6,0),0)</f>
        <v>0</v>
      </c>
      <c r="H31" s="20">
        <f>IF(C31=$H$17,VLOOKUP(B31,tabela_okna,7,0),0)</f>
        <v>0</v>
      </c>
      <c r="I31" s="20">
        <f>IF(D31=$I$17,$I$19,0)</f>
        <v>0</v>
      </c>
      <c r="J31" s="20">
        <f>IF(D31=$J$17,$J$19,0)</f>
        <v>0</v>
      </c>
      <c r="K31" s="20">
        <f>IF(D31=$K$17,$K$19,0)</f>
        <v>0</v>
      </c>
      <c r="L31" s="11">
        <f>E31*(F31+G31+H31)*N31</f>
        <v>0</v>
      </c>
      <c r="M31" s="1" t="s">
        <v>68</v>
      </c>
      <c r="N31" s="1">
        <f>IF((I31+J31+K31=0),1,MAX(I31,J31,K31))</f>
        <v>1</v>
      </c>
      <c r="O31" s="27"/>
      <c r="P31" s="27">
        <f>L31+L32</f>
        <v>580</v>
      </c>
      <c r="Q31" s="27"/>
      <c r="R31" s="27"/>
    </row>
    <row r="32" spans="1:18">
      <c r="B32" s="20" t="str">
        <f t="shared" si="1"/>
        <v>Zachód</v>
      </c>
      <c r="C32" s="20" t="str">
        <f>'Pom2'!T77</f>
        <v>3-szybowe</v>
      </c>
      <c r="D32" s="20" t="str">
        <f>'Pom2'!T83</f>
        <v>Brak</v>
      </c>
      <c r="E32" s="20">
        <f>IF(C32="Brak",0,'Pom2'!W79*'Pom2'!W81)</f>
        <v>2</v>
      </c>
      <c r="F32" s="20">
        <f>IF(C32=$F$17,VLOOKUP(B32,tabela_okna,5,0),0)</f>
        <v>0</v>
      </c>
      <c r="G32" s="20">
        <f>IF(C32=$G$17,VLOOKUP(B32,tabela_okna,6,0),0)</f>
        <v>290</v>
      </c>
      <c r="H32" s="20">
        <f>IF(C32=$H$17,VLOOKUP(B32,tabela_okna,7,0),0)</f>
        <v>0</v>
      </c>
      <c r="I32" s="20">
        <f>IF(D32=$I$17,$I$19,0)</f>
        <v>0</v>
      </c>
      <c r="J32" s="20">
        <f>IF(D32=$J$17,$J$19,0)</f>
        <v>0</v>
      </c>
      <c r="K32" s="20">
        <f>IF(D32=$K$17,$K$19,0)</f>
        <v>0</v>
      </c>
      <c r="L32" s="11">
        <f>E32*(F32+G32+H32)*N32</f>
        <v>580</v>
      </c>
      <c r="M32" s="1" t="s">
        <v>68</v>
      </c>
      <c r="N32" s="1">
        <f t="shared" ref="N32:N33" si="2">IF((I32+J32+K32=0),1,MAX(I32,J32,K32))</f>
        <v>1</v>
      </c>
      <c r="O32" s="27"/>
      <c r="P32" s="27"/>
      <c r="Q32" s="27">
        <f>L32+L33</f>
        <v>580</v>
      </c>
      <c r="R32" s="27"/>
    </row>
    <row r="33" spans="1:19">
      <c r="B33" s="20" t="str">
        <f t="shared" si="1"/>
        <v>Północ</v>
      </c>
      <c r="C33" s="20" t="str">
        <f>'Pom2'!H77</f>
        <v>Brak</v>
      </c>
      <c r="D33" s="20" t="str">
        <f>'Pom2'!H83</f>
        <v>Brak</v>
      </c>
      <c r="E33" s="20">
        <f>IF(C33="Brak",0,'Pom2'!J79*'Pom2'!J81)</f>
        <v>0</v>
      </c>
      <c r="F33" s="20">
        <f>IF(C33=$F$17,VLOOKUP(B33,tabela_okna,5,0),0)</f>
        <v>0</v>
      </c>
      <c r="G33" s="20">
        <f>IF(C33=$G$17,VLOOKUP(B33,tabela_okna,6,0),0)</f>
        <v>0</v>
      </c>
      <c r="H33" s="20">
        <f>IF(C33=$H$17,VLOOKUP(B33,tabela_okna,7,0),0)</f>
        <v>0</v>
      </c>
      <c r="I33" s="20">
        <f>IF(D33=$I$17,$I$19,0)</f>
        <v>0</v>
      </c>
      <c r="J33" s="20">
        <f>IF(D33=$J$17,$J$19,0)</f>
        <v>0</v>
      </c>
      <c r="K33" s="20">
        <f>IF(D33=$K$17,$K$19,0)</f>
        <v>0</v>
      </c>
      <c r="L33" s="11">
        <f>E33*(F33+G33+H33)*N33</f>
        <v>0</v>
      </c>
      <c r="M33" s="1" t="s">
        <v>68</v>
      </c>
      <c r="N33" s="1">
        <f t="shared" si="2"/>
        <v>1</v>
      </c>
      <c r="O33" s="27"/>
      <c r="P33" s="27"/>
      <c r="Q33" s="27"/>
      <c r="R33" s="27">
        <f>L33+L30</f>
        <v>604.80000000000007</v>
      </c>
    </row>
    <row r="34" spans="1:19">
      <c r="B34" s="20"/>
      <c r="C34" s="20" t="s">
        <v>480</v>
      </c>
      <c r="D34" s="20"/>
      <c r="E34" s="20"/>
      <c r="F34" s="20"/>
      <c r="G34" s="20"/>
      <c r="H34" s="20"/>
      <c r="I34" s="20"/>
      <c r="J34" s="20"/>
      <c r="K34" s="20"/>
      <c r="L34" s="20"/>
    </row>
    <row r="35" spans="1:19">
      <c r="B35" s="20" t="str">
        <f>B30</f>
        <v>Wschód</v>
      </c>
      <c r="C35" s="20" t="s">
        <v>454</v>
      </c>
      <c r="D35" s="20"/>
      <c r="E35" s="20">
        <f>IF(C35="Zewnętrzne",'Pom2'!#REF!*'Pom2'!#REF!,0)</f>
        <v>0</v>
      </c>
      <c r="F35" s="20"/>
      <c r="G35" s="20"/>
      <c r="H35" s="20"/>
      <c r="I35" s="20"/>
      <c r="J35" s="20"/>
      <c r="K35" s="20"/>
      <c r="L35" s="20"/>
      <c r="R35" s="1">
        <f>INT(MAX(O30,P31,Q32,R33))</f>
        <v>604</v>
      </c>
      <c r="S35" s="1" t="s">
        <v>68</v>
      </c>
    </row>
    <row r="36" spans="1:19">
      <c r="B36" s="20" t="str">
        <f>B31</f>
        <v>Południe</v>
      </c>
      <c r="C36" s="20" t="s">
        <v>454</v>
      </c>
      <c r="D36" s="20"/>
      <c r="E36" s="20">
        <f>IF(C36="Zewnętrzne",'Pom2'!#REF!*'Pom2'!#REF!,0)</f>
        <v>0</v>
      </c>
      <c r="F36" s="20"/>
      <c r="G36" s="20"/>
      <c r="H36" s="20"/>
      <c r="I36" s="20"/>
      <c r="J36" s="20"/>
      <c r="K36" s="20"/>
      <c r="L36" s="20"/>
    </row>
    <row r="37" spans="1:19">
      <c r="B37" s="20" t="str">
        <f>B32</f>
        <v>Zachód</v>
      </c>
      <c r="C37" s="20" t="s">
        <v>454</v>
      </c>
      <c r="D37" s="20"/>
      <c r="E37" s="20">
        <f>IF(C37="Zewnętrzne",'Pom2'!#REF!*'Pom2'!#REF!,0)</f>
        <v>0</v>
      </c>
      <c r="F37" s="20"/>
      <c r="G37" s="20"/>
      <c r="H37" s="20"/>
      <c r="I37" s="20"/>
      <c r="J37" s="20"/>
      <c r="K37" s="20"/>
      <c r="L37" s="20"/>
    </row>
    <row r="38" spans="1:19">
      <c r="B38" s="20" t="str">
        <f>B33</f>
        <v>Północ</v>
      </c>
      <c r="C38" s="20" t="s">
        <v>520</v>
      </c>
      <c r="D38" s="20"/>
      <c r="E38" s="20">
        <f>IF(C38="Zewnętrzne",'Pom2'!#REF!*'Pom2'!#REF!,0)</f>
        <v>0</v>
      </c>
      <c r="F38" s="20"/>
      <c r="G38" s="20"/>
      <c r="H38" s="20"/>
      <c r="I38" s="20"/>
      <c r="J38" s="20"/>
      <c r="K38" s="20"/>
      <c r="L38" s="20"/>
    </row>
    <row r="39" spans="1:19">
      <c r="B39" s="20"/>
      <c r="C39" s="20" t="s">
        <v>481</v>
      </c>
      <c r="D39" s="20" t="s">
        <v>478</v>
      </c>
      <c r="E39" s="20"/>
      <c r="F39" s="20"/>
      <c r="G39" s="20"/>
      <c r="H39" s="20"/>
      <c r="I39" s="20"/>
      <c r="J39" s="20"/>
      <c r="K39" s="20"/>
      <c r="L39" s="20"/>
    </row>
    <row r="40" spans="1:19" ht="14.4" thickBot="1">
      <c r="B40" s="20"/>
      <c r="C40" s="20" t="str">
        <f>'Pom2'!H110</f>
        <v>Brak</v>
      </c>
      <c r="D40" s="20" t="str">
        <f>F67</f>
        <v>Brak</v>
      </c>
      <c r="E40" s="20">
        <f>IF(C40="Brak",0,E67)</f>
        <v>0</v>
      </c>
      <c r="F40" s="20">
        <f>IF($C$40=F17,F27,0)</f>
        <v>0</v>
      </c>
      <c r="G40" s="20">
        <f>IF($C$40=G17,G27,0)</f>
        <v>0</v>
      </c>
      <c r="H40" s="20">
        <f>IF($C$40=H17,H27,0)</f>
        <v>0</v>
      </c>
      <c r="I40" s="20">
        <f>IF($D$40=I17,I19,0)</f>
        <v>0</v>
      </c>
      <c r="J40" s="20">
        <f>IF($D$40=J17,J19,0)</f>
        <v>0</v>
      </c>
      <c r="K40" s="20">
        <f>IF($D$40=K17,K19,0)</f>
        <v>0</v>
      </c>
      <c r="L40" s="11">
        <f>E40*(F40+G40+H40)*N40</f>
        <v>0</v>
      </c>
      <c r="M40" s="1" t="s">
        <v>68</v>
      </c>
      <c r="N40" s="1">
        <f t="shared" ref="N40" si="3">IF((I40+J40+K40=0),1,MAX(I40,J40,K40))</f>
        <v>1</v>
      </c>
    </row>
    <row r="41" spans="1:19" ht="14.4" thickBot="1">
      <c r="B41" s="24"/>
      <c r="J41" s="225" t="s">
        <v>21</v>
      </c>
      <c r="K41" s="225"/>
      <c r="L41" s="26">
        <f>INT(MAX(O30,P31,Q32,R33)+L40)</f>
        <v>604</v>
      </c>
      <c r="M41" s="1" t="s">
        <v>68</v>
      </c>
    </row>
    <row r="42" spans="1:19" ht="15.6">
      <c r="B42" s="224" t="s">
        <v>479</v>
      </c>
      <c r="C42" s="224"/>
      <c r="D42" s="224"/>
      <c r="E42" s="224"/>
      <c r="F42" s="224"/>
      <c r="G42" s="224"/>
      <c r="H42" s="224"/>
      <c r="I42" s="224"/>
      <c r="J42" s="224"/>
      <c r="K42" s="224"/>
      <c r="L42" s="224"/>
    </row>
    <row r="43" spans="1:19" ht="25.5" customHeight="1">
      <c r="C43" s="1" t="s">
        <v>3</v>
      </c>
      <c r="D43" s="1" t="s">
        <v>5</v>
      </c>
      <c r="E43" s="1" t="s">
        <v>4</v>
      </c>
      <c r="F43" s="227" t="s">
        <v>19</v>
      </c>
      <c r="G43" s="227"/>
      <c r="H43" s="1" t="s">
        <v>461</v>
      </c>
      <c r="J43" s="221" t="s">
        <v>20</v>
      </c>
      <c r="K43" s="221"/>
      <c r="L43" s="5" t="s">
        <v>16</v>
      </c>
    </row>
    <row r="44" spans="1:19">
      <c r="C44" s="7" t="s">
        <v>7</v>
      </c>
      <c r="D44" s="7" t="s">
        <v>7</v>
      </c>
      <c r="E44" s="7" t="s">
        <v>8</v>
      </c>
      <c r="F44" s="226" t="s">
        <v>8</v>
      </c>
      <c r="G44" s="226"/>
      <c r="J44" s="221" t="s">
        <v>18</v>
      </c>
      <c r="K44" s="221"/>
      <c r="L44" s="7" t="s">
        <v>17</v>
      </c>
    </row>
    <row r="45" spans="1:19">
      <c r="A45" s="1">
        <f>VLOOKUP(B45,lista_kierunki_swiata2,2,0)</f>
        <v>3</v>
      </c>
      <c r="B45" s="25" t="str">
        <f>'Pom2'!H43</f>
        <v>Wschód</v>
      </c>
      <c r="C45" s="8">
        <f>'Pom2'!J48</f>
        <v>6.25</v>
      </c>
      <c r="D45" s="8">
        <f>'Pom2'!J50</f>
        <v>2.58</v>
      </c>
      <c r="E45" s="8">
        <f>D45*C45</f>
        <v>16.125</v>
      </c>
      <c r="F45" s="221">
        <f>E45-E30-E35</f>
        <v>13.965</v>
      </c>
      <c r="G45" s="221"/>
      <c r="H45" s="1" t="str">
        <f>'Pom2'!H46</f>
        <v>Zewnętrzna</v>
      </c>
      <c r="J45" s="1">
        <v>10</v>
      </c>
      <c r="K45" s="1">
        <v>25</v>
      </c>
      <c r="L45" s="1">
        <f>IF(H45="zewnętrzna",F45*K45,F45*J45)</f>
        <v>349.125</v>
      </c>
    </row>
    <row r="46" spans="1:19">
      <c r="A46" s="1">
        <f>IF(A45=8,2,IF(A45=7,1,A45+2))</f>
        <v>5</v>
      </c>
      <c r="B46" s="1" t="str">
        <f>VLOOKUP(A46,lista_kierunki_swiata,2)</f>
        <v>Południe</v>
      </c>
      <c r="C46" s="1">
        <f>'Pom2'!W48</f>
        <v>4.3</v>
      </c>
      <c r="D46" s="1">
        <f>'Pom2'!W50</f>
        <v>2.58</v>
      </c>
      <c r="E46" s="8">
        <f>D46*C46</f>
        <v>11.093999999999999</v>
      </c>
      <c r="F46" s="221">
        <f>E46-E31-E36</f>
        <v>11.093999999999999</v>
      </c>
      <c r="G46" s="221"/>
      <c r="H46" s="1" t="str">
        <f>'Pom2'!T46</f>
        <v>Zewnętrzna</v>
      </c>
      <c r="J46" s="1">
        <v>10</v>
      </c>
      <c r="K46" s="1">
        <v>25</v>
      </c>
      <c r="L46" s="1">
        <f t="shared" ref="L46:L48" si="4">IF(H46="zewnętrzna",F46*K46,F46*J46)</f>
        <v>277.34999999999997</v>
      </c>
    </row>
    <row r="47" spans="1:19">
      <c r="A47" s="1">
        <f>IF(A46=8,2,IF(A46=7,1,A46+2))</f>
        <v>7</v>
      </c>
      <c r="B47" s="1" t="str">
        <f>VLOOKUP(A47,lista_kierunki_swiata,2)</f>
        <v>Zachód</v>
      </c>
      <c r="C47" s="1">
        <f>'Pom2'!W72</f>
        <v>6.25</v>
      </c>
      <c r="D47" s="1">
        <f>'Pom2'!W74</f>
        <v>2.58</v>
      </c>
      <c r="E47" s="8">
        <f>D47*C47</f>
        <v>16.125</v>
      </c>
      <c r="F47" s="221">
        <f>E47-E32-E37</f>
        <v>14.125</v>
      </c>
      <c r="G47" s="221"/>
      <c r="H47" s="1" t="str">
        <f>'Pom2'!T70</f>
        <v>Wewnętrzna</v>
      </c>
      <c r="J47" s="1">
        <v>10</v>
      </c>
      <c r="K47" s="1">
        <v>25</v>
      </c>
      <c r="L47" s="1">
        <f t="shared" si="4"/>
        <v>141.25</v>
      </c>
    </row>
    <row r="48" spans="1:19" ht="14.4" thickBot="1">
      <c r="A48" s="1">
        <f>IF(A47=8,2,IF(A47=7,1,A47+2))</f>
        <v>1</v>
      </c>
      <c r="B48" s="1" t="str">
        <f>VLOOKUP(A48,lista_kierunki_swiata,2)</f>
        <v>Północ</v>
      </c>
      <c r="C48" s="1">
        <f>'Pom2'!J72</f>
        <v>4.3</v>
      </c>
      <c r="D48" s="1">
        <f>'Pom2'!J74</f>
        <v>2.58</v>
      </c>
      <c r="E48" s="8">
        <f>D48*C48</f>
        <v>11.093999999999999</v>
      </c>
      <c r="F48" s="221">
        <f>E48-E33-E38</f>
        <v>11.093999999999999</v>
      </c>
      <c r="G48" s="221"/>
      <c r="H48" s="1" t="str">
        <f>'Pom2'!H70</f>
        <v>Wewnętrzna</v>
      </c>
      <c r="J48" s="1">
        <v>10</v>
      </c>
      <c r="K48" s="1">
        <v>25</v>
      </c>
      <c r="L48" s="1">
        <f t="shared" si="4"/>
        <v>110.94</v>
      </c>
    </row>
    <row r="49" spans="2:13" ht="14.4" thickBot="1">
      <c r="C49" s="23"/>
      <c r="J49" s="225" t="s">
        <v>21</v>
      </c>
      <c r="K49" s="225"/>
      <c r="L49" s="26">
        <f>INT(L45+L46+L47+L48)</f>
        <v>878</v>
      </c>
      <c r="M49" s="1" t="s">
        <v>68</v>
      </c>
    </row>
    <row r="51" spans="2:13" ht="15.6">
      <c r="B51" s="224" t="s">
        <v>474</v>
      </c>
      <c r="C51" s="224"/>
      <c r="D51" s="224"/>
      <c r="E51" s="224"/>
      <c r="F51" s="224"/>
      <c r="G51" s="224"/>
      <c r="H51" s="224"/>
      <c r="I51" s="224"/>
      <c r="J51" s="224"/>
      <c r="K51" s="224"/>
      <c r="L51" s="224"/>
    </row>
    <row r="52" spans="2:13" ht="25.5" customHeight="1">
      <c r="C52" s="1" t="s">
        <v>2</v>
      </c>
      <c r="D52" s="1" t="s">
        <v>3</v>
      </c>
      <c r="E52" s="1" t="s">
        <v>4</v>
      </c>
      <c r="J52" s="221" t="s">
        <v>20</v>
      </c>
      <c r="K52" s="221"/>
      <c r="L52" s="5" t="s">
        <v>16</v>
      </c>
    </row>
    <row r="53" spans="2:13">
      <c r="C53" s="3" t="s">
        <v>7</v>
      </c>
      <c r="D53" s="3" t="s">
        <v>7</v>
      </c>
      <c r="E53" s="3" t="s">
        <v>8</v>
      </c>
      <c r="J53" s="221" t="s">
        <v>18</v>
      </c>
      <c r="K53" s="221"/>
      <c r="L53" s="7" t="s">
        <v>17</v>
      </c>
    </row>
    <row r="54" spans="2:13" ht="14.4" thickBot="1">
      <c r="C54" s="1">
        <f>'Pom2'!M27</f>
        <v>4.3</v>
      </c>
      <c r="D54" s="1">
        <f>'Pom2'!M24</f>
        <v>6.25</v>
      </c>
      <c r="E54" s="1">
        <f>IF('Pom2'!L121="Tak",C54*D54,0)</f>
        <v>26.875</v>
      </c>
      <c r="J54" s="221">
        <v>10</v>
      </c>
      <c r="K54" s="221"/>
      <c r="L54" s="1">
        <f>E54*J54</f>
        <v>268.75</v>
      </c>
    </row>
    <row r="55" spans="2:13" ht="14.4" thickBot="1">
      <c r="C55" s="23"/>
      <c r="J55" s="225" t="s">
        <v>21</v>
      </c>
      <c r="K55" s="225"/>
      <c r="L55" s="26">
        <f>INT(L54)</f>
        <v>268</v>
      </c>
      <c r="M55" s="1" t="s">
        <v>68</v>
      </c>
    </row>
    <row r="57" spans="2:13" ht="15.6">
      <c r="B57" s="224" t="s">
        <v>24</v>
      </c>
      <c r="C57" s="224"/>
      <c r="D57" s="224"/>
      <c r="E57" s="224"/>
      <c r="F57" s="224"/>
      <c r="G57" s="224"/>
      <c r="H57" s="224"/>
      <c r="I57" s="224"/>
      <c r="J57" s="224"/>
      <c r="K57" s="224"/>
      <c r="L57" s="224"/>
    </row>
    <row r="58" spans="2:13" ht="25.5" customHeight="1">
      <c r="C58" s="221" t="s">
        <v>12</v>
      </c>
      <c r="D58" s="221"/>
      <c r="E58" s="221"/>
      <c r="F58" s="221" t="s">
        <v>20</v>
      </c>
      <c r="G58" s="221"/>
      <c r="H58" s="221"/>
      <c r="L58" s="5" t="s">
        <v>16</v>
      </c>
    </row>
    <row r="59" spans="2:13">
      <c r="C59" s="3"/>
      <c r="D59" s="3"/>
      <c r="E59" s="3"/>
      <c r="F59" s="221" t="str">
        <f>H111</f>
        <v>Płaski</v>
      </c>
      <c r="G59" s="221"/>
      <c r="H59" s="221" t="str">
        <f>H112</f>
        <v>Spadzisty</v>
      </c>
      <c r="I59" s="221"/>
      <c r="J59" s="1" t="str">
        <f>H113</f>
        <v>Strop pomieszczenia bez chłodzenia</v>
      </c>
    </row>
    <row r="60" spans="2:13" ht="27.6">
      <c r="C60" s="3" t="s">
        <v>3</v>
      </c>
      <c r="D60" s="3" t="s">
        <v>2</v>
      </c>
      <c r="E60" s="3" t="s">
        <v>4</v>
      </c>
      <c r="F60" s="4" t="s">
        <v>22</v>
      </c>
      <c r="G60" s="4" t="s">
        <v>23</v>
      </c>
      <c r="H60" s="4" t="s">
        <v>22</v>
      </c>
      <c r="I60" s="4" t="s">
        <v>23</v>
      </c>
      <c r="J60" s="221"/>
      <c r="K60" s="221"/>
      <c r="L60" s="7" t="s">
        <v>17</v>
      </c>
    </row>
    <row r="61" spans="2:13">
      <c r="C61" s="7" t="s">
        <v>7</v>
      </c>
      <c r="D61" s="7" t="s">
        <v>7</v>
      </c>
      <c r="E61" s="7" t="s">
        <v>8</v>
      </c>
      <c r="F61" s="5" t="s">
        <v>18</v>
      </c>
      <c r="G61" s="5" t="s">
        <v>18</v>
      </c>
      <c r="H61" s="5" t="s">
        <v>18</v>
      </c>
      <c r="I61" s="5" t="s">
        <v>18</v>
      </c>
      <c r="J61" s="221" t="s">
        <v>18</v>
      </c>
      <c r="K61" s="221"/>
    </row>
    <row r="62" spans="2:13">
      <c r="F62" s="3">
        <v>60</v>
      </c>
      <c r="G62" s="3">
        <v>30</v>
      </c>
      <c r="H62" s="3">
        <v>50</v>
      </c>
      <c r="I62" s="1">
        <v>25</v>
      </c>
      <c r="J62" s="221">
        <v>10</v>
      </c>
      <c r="K62" s="221"/>
    </row>
    <row r="63" spans="2:13">
      <c r="B63" s="1" t="s">
        <v>475</v>
      </c>
      <c r="C63" s="1">
        <f>'Pom2'!M24</f>
        <v>6.25</v>
      </c>
      <c r="D63" s="1">
        <f>'Pom2'!M27</f>
        <v>4.3</v>
      </c>
      <c r="E63" s="1">
        <f>C63*D63</f>
        <v>26.875</v>
      </c>
      <c r="F63" s="221" t="str">
        <f>'Pom2'!H104</f>
        <v>Spadzisty</v>
      </c>
      <c r="G63" s="221"/>
      <c r="H63" s="221" t="str">
        <f>'Pom2'!H107</f>
        <v>Izolowany</v>
      </c>
      <c r="I63" s="221"/>
      <c r="J63" s="3"/>
      <c r="K63" s="3"/>
      <c r="L63" s="1">
        <f>(C63*D63-C67*D67)*(F66+H66+J66)</f>
        <v>671.875</v>
      </c>
    </row>
    <row r="64" spans="2:13">
      <c r="F64" s="221">
        <f>IF(F63=F59,1,0)</f>
        <v>0</v>
      </c>
      <c r="G64" s="221"/>
      <c r="H64" s="221">
        <f>IF(F63=H59,1,0)</f>
        <v>1</v>
      </c>
      <c r="I64" s="221"/>
      <c r="J64" s="221">
        <f>IF(F63=K59,1,0)</f>
        <v>0</v>
      </c>
      <c r="K64" s="221"/>
    </row>
    <row r="65" spans="2:13">
      <c r="F65" s="221">
        <f>IF(H63=F60,F62,G62)</f>
        <v>30</v>
      </c>
      <c r="G65" s="221"/>
      <c r="H65" s="221">
        <f>IF(H63=H60,H62,I62)</f>
        <v>25</v>
      </c>
      <c r="I65" s="221"/>
      <c r="J65" s="221">
        <v>10</v>
      </c>
      <c r="K65" s="221"/>
    </row>
    <row r="66" spans="2:13">
      <c r="F66" s="221">
        <f>F64*F65</f>
        <v>0</v>
      </c>
      <c r="G66" s="221"/>
      <c r="H66" s="221">
        <f t="shared" ref="H66" si="5">H64*H65</f>
        <v>25</v>
      </c>
      <c r="I66" s="221"/>
      <c r="J66" s="221">
        <f t="shared" ref="J66" si="6">J64*J65</f>
        <v>0</v>
      </c>
      <c r="K66" s="221"/>
    </row>
    <row r="67" spans="2:13" ht="14.4" thickBot="1">
      <c r="B67" s="1" t="s">
        <v>463</v>
      </c>
      <c r="C67" s="1">
        <f>'Pom2'!J112</f>
        <v>0</v>
      </c>
      <c r="D67" s="1">
        <f>'Pom2'!J114</f>
        <v>0</v>
      </c>
      <c r="E67" s="1">
        <f>C67*D67</f>
        <v>0</v>
      </c>
      <c r="F67" s="221" t="str">
        <f>'Pom2'!H116</f>
        <v>Brak</v>
      </c>
      <c r="G67" s="221"/>
      <c r="H67" s="221"/>
      <c r="I67" s="221"/>
      <c r="J67" s="3"/>
      <c r="K67" s="3"/>
    </row>
    <row r="68" spans="2:13" ht="14.4" thickBot="1">
      <c r="J68" s="225" t="s">
        <v>21</v>
      </c>
      <c r="K68" s="225"/>
      <c r="L68" s="26">
        <f>INT(L63+L67)</f>
        <v>671</v>
      </c>
      <c r="M68" s="1" t="s">
        <v>68</v>
      </c>
    </row>
    <row r="70" spans="2:13" ht="15.6">
      <c r="B70" s="224" t="s">
        <v>25</v>
      </c>
      <c r="C70" s="224"/>
      <c r="D70" s="224"/>
      <c r="E70" s="224"/>
      <c r="F70" s="224"/>
      <c r="G70" s="224"/>
      <c r="H70" s="224"/>
      <c r="I70" s="224"/>
      <c r="J70" s="224"/>
      <c r="K70" s="224"/>
      <c r="L70" s="224"/>
    </row>
    <row r="71" spans="2:13" ht="25.5" customHeight="1">
      <c r="C71" s="221" t="s">
        <v>20</v>
      </c>
      <c r="D71" s="221"/>
      <c r="E71" s="1" t="s">
        <v>27</v>
      </c>
      <c r="L71" s="5" t="s">
        <v>16</v>
      </c>
    </row>
    <row r="72" spans="2:13">
      <c r="C72" s="221" t="s">
        <v>17</v>
      </c>
      <c r="D72" s="221"/>
      <c r="L72" s="3" t="s">
        <v>17</v>
      </c>
    </row>
    <row r="73" spans="2:13">
      <c r="B73" s="1" t="s">
        <v>31</v>
      </c>
      <c r="C73" s="221">
        <v>150</v>
      </c>
      <c r="D73" s="221"/>
      <c r="E73" s="1">
        <f>IF(F73="Tak",1,0)</f>
        <v>1</v>
      </c>
      <c r="F73" s="1" t="str">
        <f>'Pom2'!G138</f>
        <v>Tak</v>
      </c>
      <c r="L73" s="1">
        <f t="shared" ref="L73:L77" si="7">E73*C73</f>
        <v>150</v>
      </c>
    </row>
    <row r="74" spans="2:13">
      <c r="B74" s="1" t="s">
        <v>32</v>
      </c>
      <c r="C74" s="221">
        <v>25</v>
      </c>
      <c r="D74" s="221"/>
      <c r="E74" s="1">
        <f t="shared" ref="E74:E77" si="8">IF(F74="Tak",1,0)</f>
        <v>1</v>
      </c>
      <c r="F74" s="1" t="str">
        <f>'Pom2'!G141</f>
        <v>Tak</v>
      </c>
      <c r="L74" s="1">
        <f t="shared" si="7"/>
        <v>25</v>
      </c>
    </row>
    <row r="75" spans="2:13">
      <c r="B75" s="1" t="s">
        <v>33</v>
      </c>
      <c r="C75" s="221">
        <v>75</v>
      </c>
      <c r="D75" s="221"/>
      <c r="E75" s="1">
        <f t="shared" si="8"/>
        <v>0</v>
      </c>
      <c r="F75" s="1" t="str">
        <f>'Pom2'!Q138</f>
        <v>Nie</v>
      </c>
      <c r="L75" s="1">
        <f t="shared" si="7"/>
        <v>0</v>
      </c>
    </row>
    <row r="76" spans="2:13">
      <c r="B76" s="1" t="s">
        <v>34</v>
      </c>
      <c r="C76" s="221">
        <v>175</v>
      </c>
      <c r="D76" s="221"/>
      <c r="E76" s="1">
        <f t="shared" si="8"/>
        <v>0</v>
      </c>
      <c r="F76" s="1" t="str">
        <f>'Pom2'!G144</f>
        <v>Nie</v>
      </c>
      <c r="L76" s="1">
        <f t="shared" si="7"/>
        <v>0</v>
      </c>
    </row>
    <row r="77" spans="2:13" ht="14.4" thickBot="1">
      <c r="B77" s="1" t="s">
        <v>26</v>
      </c>
      <c r="C77" s="221">
        <v>150</v>
      </c>
      <c r="D77" s="221"/>
      <c r="E77" s="1">
        <f t="shared" si="8"/>
        <v>1</v>
      </c>
      <c r="F77" s="1" t="str">
        <f>'Pom2'!Q141</f>
        <v>Tak</v>
      </c>
      <c r="L77" s="1">
        <f t="shared" si="7"/>
        <v>150</v>
      </c>
    </row>
    <row r="78" spans="2:13" ht="14.4" thickBot="1">
      <c r="J78" s="225" t="s">
        <v>21</v>
      </c>
      <c r="K78" s="225"/>
      <c r="L78" s="26">
        <f>SUM(L73:L77)</f>
        <v>325</v>
      </c>
      <c r="M78" s="1" t="s">
        <v>68</v>
      </c>
    </row>
    <row r="80" spans="2:13" ht="15.6">
      <c r="B80" s="224" t="s">
        <v>28</v>
      </c>
      <c r="C80" s="224"/>
      <c r="D80" s="224"/>
      <c r="E80" s="224"/>
      <c r="F80" s="224"/>
      <c r="G80" s="224"/>
      <c r="H80" s="224"/>
      <c r="I80" s="224"/>
      <c r="J80" s="224"/>
      <c r="K80" s="224"/>
      <c r="L80" s="224"/>
    </row>
    <row r="81" spans="2:13" ht="25.5" customHeight="1">
      <c r="L81" s="5" t="s">
        <v>16</v>
      </c>
    </row>
    <row r="82" spans="2:13" ht="14.4" thickBot="1">
      <c r="B82" s="1" t="s">
        <v>29</v>
      </c>
      <c r="E82" s="1" t="s">
        <v>17</v>
      </c>
      <c r="F82" s="1">
        <v>115</v>
      </c>
      <c r="H82" s="1" t="s">
        <v>28</v>
      </c>
      <c r="I82" s="1">
        <f>'Pom2'!Q144</f>
        <v>2</v>
      </c>
      <c r="L82" s="1">
        <f>I82*F82</f>
        <v>230</v>
      </c>
    </row>
    <row r="83" spans="2:13" ht="14.4" thickBot="1">
      <c r="J83" s="225" t="s">
        <v>21</v>
      </c>
      <c r="K83" s="225"/>
      <c r="L83" s="26">
        <f>L82</f>
        <v>230</v>
      </c>
      <c r="M83" s="1" t="s">
        <v>68</v>
      </c>
    </row>
    <row r="85" spans="2:13" ht="18">
      <c r="B85" s="222" t="s">
        <v>30</v>
      </c>
      <c r="C85" s="222"/>
      <c r="D85" s="222"/>
      <c r="E85" s="222"/>
      <c r="F85" s="222"/>
      <c r="G85" s="222"/>
      <c r="H85" s="222"/>
      <c r="I85" s="222"/>
      <c r="J85" s="223">
        <f>L41+L49+L55+L68+L78+L83</f>
        <v>2976</v>
      </c>
      <c r="K85" s="223"/>
      <c r="L85" s="223"/>
    </row>
    <row r="87" spans="2:13">
      <c r="K87" s="1">
        <f>'Pom2'!M159+'Pom2'!M162</f>
        <v>0</v>
      </c>
    </row>
    <row r="88" spans="2:13">
      <c r="K88" s="1">
        <f>(L83+L78+L68+L55+L41+L49)+K87</f>
        <v>2976</v>
      </c>
      <c r="L88" s="1">
        <f>ROUND(K88/E6/100,2)</f>
        <v>1.1100000000000001</v>
      </c>
      <c r="M88" s="1" t="s">
        <v>486</v>
      </c>
    </row>
    <row r="89" spans="2:13">
      <c r="B89" s="1" t="s">
        <v>442</v>
      </c>
      <c r="E89" s="20" t="s">
        <v>439</v>
      </c>
      <c r="F89" s="1">
        <v>1</v>
      </c>
      <c r="G89" s="1" t="s">
        <v>490</v>
      </c>
      <c r="H89" s="1" t="s">
        <v>472</v>
      </c>
    </row>
    <row r="90" spans="2:13">
      <c r="B90" s="1" t="s">
        <v>443</v>
      </c>
      <c r="E90" s="21" t="s">
        <v>448</v>
      </c>
      <c r="F90" s="1">
        <v>2</v>
      </c>
      <c r="G90" s="1" t="s">
        <v>491</v>
      </c>
      <c r="H90" s="1" t="s">
        <v>473</v>
      </c>
    </row>
    <row r="91" spans="2:13">
      <c r="B91" s="1" t="s">
        <v>444</v>
      </c>
      <c r="E91" s="21" t="s">
        <v>438</v>
      </c>
      <c r="F91" s="1">
        <v>3</v>
      </c>
      <c r="G91" s="1" t="s">
        <v>492</v>
      </c>
    </row>
    <row r="92" spans="2:13">
      <c r="B92" s="1" t="s">
        <v>445</v>
      </c>
      <c r="E92" s="22" t="s">
        <v>449</v>
      </c>
      <c r="F92" s="1">
        <v>4</v>
      </c>
      <c r="G92" s="1" t="s">
        <v>493</v>
      </c>
      <c r="H92" s="1" t="s">
        <v>454</v>
      </c>
    </row>
    <row r="93" spans="2:13">
      <c r="B93" s="1" t="s">
        <v>446</v>
      </c>
      <c r="E93" s="1" t="s">
        <v>440</v>
      </c>
      <c r="F93" s="1">
        <v>5</v>
      </c>
      <c r="G93" s="1" t="s">
        <v>494</v>
      </c>
      <c r="H93" s="1" t="s">
        <v>470</v>
      </c>
    </row>
    <row r="94" spans="2:13">
      <c r="E94" s="20" t="s">
        <v>462</v>
      </c>
      <c r="F94" s="1">
        <v>6</v>
      </c>
      <c r="G94" s="1" t="s">
        <v>495</v>
      </c>
      <c r="H94" s="1" t="s">
        <v>469</v>
      </c>
    </row>
    <row r="95" spans="2:13">
      <c r="E95" s="20" t="s">
        <v>441</v>
      </c>
      <c r="F95" s="1">
        <v>7</v>
      </c>
      <c r="G95" s="1" t="s">
        <v>68</v>
      </c>
      <c r="H95" s="1" t="s">
        <v>471</v>
      </c>
    </row>
    <row r="96" spans="2:13">
      <c r="E96" s="20"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25" t="s">
        <v>488</v>
      </c>
    </row>
    <row r="122" spans="1:8" ht="14.4">
      <c r="C122" s="123" t="s">
        <v>555</v>
      </c>
      <c r="D122" s="123">
        <v>0.9</v>
      </c>
      <c r="E122" s="123" t="s">
        <v>556</v>
      </c>
      <c r="F122" t="s">
        <v>557</v>
      </c>
      <c r="G122" s="1" t="s">
        <v>558</v>
      </c>
    </row>
    <row r="123" spans="1:8" ht="14.4">
      <c r="A123" s="1">
        <v>1</v>
      </c>
      <c r="B123" s="127" t="s">
        <v>559</v>
      </c>
      <c r="C123" s="124">
        <v>450</v>
      </c>
      <c r="D123" s="123">
        <f>E123*0.9</f>
        <v>3150</v>
      </c>
      <c r="E123" s="124">
        <v>3500</v>
      </c>
      <c r="F123" s="1">
        <f>$K$88</f>
        <v>2976</v>
      </c>
      <c r="G123" s="1">
        <f>IF(F123&lt;=D123,1,5)</f>
        <v>1</v>
      </c>
      <c r="H123" s="1" t="s">
        <v>549</v>
      </c>
    </row>
    <row r="124" spans="1:8" ht="14.4">
      <c r="A124" s="1">
        <v>2</v>
      </c>
      <c r="B124" s="127" t="s">
        <v>553</v>
      </c>
      <c r="C124" s="124">
        <v>700</v>
      </c>
      <c r="D124" s="123">
        <f t="shared" ref="D124:D126" si="9">E124*0.9</f>
        <v>3600</v>
      </c>
      <c r="E124" s="124">
        <v>4000</v>
      </c>
      <c r="F124" s="1">
        <f>$K$88</f>
        <v>2976</v>
      </c>
      <c r="G124" s="1">
        <f>IF(F124&lt;=D124,2,5)</f>
        <v>2</v>
      </c>
      <c r="H124" s="1" t="s">
        <v>550</v>
      </c>
    </row>
    <row r="125" spans="1:8" ht="14.4">
      <c r="A125" s="1">
        <v>3</v>
      </c>
      <c r="B125" s="127" t="s">
        <v>560</v>
      </c>
      <c r="C125" s="124">
        <v>1260</v>
      </c>
      <c r="D125" s="123">
        <f t="shared" si="9"/>
        <v>5940</v>
      </c>
      <c r="E125" s="126">
        <v>6600</v>
      </c>
      <c r="F125" s="1">
        <f>$K$88</f>
        <v>2976</v>
      </c>
      <c r="G125" s="1">
        <f>IF(F125&lt;=D125,3,5)</f>
        <v>3</v>
      </c>
      <c r="H125" s="1" t="s">
        <v>551</v>
      </c>
    </row>
    <row r="126" spans="1:8" ht="14.4">
      <c r="A126" s="1">
        <v>4</v>
      </c>
      <c r="B126" s="127" t="s">
        <v>554</v>
      </c>
      <c r="C126" s="124">
        <v>1930</v>
      </c>
      <c r="D126" s="123">
        <f t="shared" si="9"/>
        <v>7965</v>
      </c>
      <c r="E126" s="126">
        <v>8850</v>
      </c>
      <c r="F126" s="1">
        <f>$K$88</f>
        <v>2976</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JGyndQNd+vFP/PNueJv4ZKMm8r6biiG2qTA3WyE0x2gIRk+v8Ju1bJ9P9kV0+99b5IQ9uS4rPZJjyogvEegj/w==" saltValue="EJxY1tCiM26Yo9mY5zO7ag==" spinCount="100000" sheet="1" objects="1" scenarios="1"/>
  <mergeCells count="58">
    <mergeCell ref="I19:I27"/>
    <mergeCell ref="J19:J27"/>
    <mergeCell ref="K19:K27"/>
    <mergeCell ref="B2:L2"/>
    <mergeCell ref="B15:L15"/>
    <mergeCell ref="C16:E16"/>
    <mergeCell ref="F16:H16"/>
    <mergeCell ref="I16:K16"/>
    <mergeCell ref="B51:L51"/>
    <mergeCell ref="J41:K41"/>
    <mergeCell ref="B42:L42"/>
    <mergeCell ref="F43:G43"/>
    <mergeCell ref="J43:K43"/>
    <mergeCell ref="F44:G44"/>
    <mergeCell ref="J44:K44"/>
    <mergeCell ref="F45:G45"/>
    <mergeCell ref="F46:G46"/>
    <mergeCell ref="F47:G47"/>
    <mergeCell ref="F48:G48"/>
    <mergeCell ref="J49:K49"/>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F64:G64"/>
    <mergeCell ref="H64:I64"/>
    <mergeCell ref="J64:K64"/>
    <mergeCell ref="F65:G65"/>
    <mergeCell ref="H65:I65"/>
    <mergeCell ref="J65:K65"/>
    <mergeCell ref="C76:D76"/>
    <mergeCell ref="F66:G66"/>
    <mergeCell ref="H66:I66"/>
    <mergeCell ref="J66:K66"/>
    <mergeCell ref="F67:I67"/>
    <mergeCell ref="J68:K68"/>
    <mergeCell ref="B70:L70"/>
    <mergeCell ref="C71:D71"/>
    <mergeCell ref="C72:D72"/>
    <mergeCell ref="C73:D73"/>
    <mergeCell ref="C74:D74"/>
    <mergeCell ref="C75:D75"/>
    <mergeCell ref="C77:D77"/>
    <mergeCell ref="J78:K78"/>
    <mergeCell ref="B80:L80"/>
    <mergeCell ref="J83:K83"/>
    <mergeCell ref="B85:I85"/>
    <mergeCell ref="J85:L8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3D5D-9CBF-4DA4-8B4C-C537D573142F}">
  <sheetPr codeName="Arkusz3"/>
  <dimension ref="A2:S134"/>
  <sheetViews>
    <sheetView zoomScale="70" zoomScaleNormal="70" workbookViewId="0">
      <selection activeCell="O6" sqref="O6"/>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24" t="s">
        <v>0</v>
      </c>
      <c r="C2" s="224"/>
      <c r="D2" s="224"/>
      <c r="E2" s="224"/>
      <c r="F2" s="224"/>
      <c r="G2" s="224"/>
      <c r="H2" s="224"/>
      <c r="I2" s="224"/>
      <c r="J2" s="224"/>
      <c r="K2" s="224"/>
      <c r="L2" s="224"/>
    </row>
    <row r="3" spans="2:12">
      <c r="B3" s="12" t="s">
        <v>1</v>
      </c>
      <c r="C3" s="12"/>
      <c r="D3" s="12" t="s">
        <v>13</v>
      </c>
      <c r="E3" s="13">
        <v>1</v>
      </c>
      <c r="F3" s="12"/>
      <c r="G3" s="10"/>
      <c r="H3" s="10"/>
      <c r="I3" s="10"/>
      <c r="J3" s="10"/>
      <c r="K3" s="10"/>
      <c r="L3" s="10"/>
    </row>
    <row r="4" spans="2:12">
      <c r="B4" s="12" t="s">
        <v>2</v>
      </c>
      <c r="C4" s="12"/>
      <c r="D4" s="12" t="s">
        <v>7</v>
      </c>
      <c r="E4" s="13">
        <f>'Pom3'!M27</f>
        <v>3</v>
      </c>
      <c r="F4" s="12"/>
      <c r="G4" s="10"/>
      <c r="H4" s="10"/>
      <c r="I4" s="10"/>
      <c r="J4" s="10"/>
      <c r="K4" s="10"/>
      <c r="L4" s="10"/>
    </row>
    <row r="5" spans="2:12">
      <c r="B5" s="12" t="s">
        <v>3</v>
      </c>
      <c r="C5" s="12"/>
      <c r="D5" s="12" t="s">
        <v>7</v>
      </c>
      <c r="E5" s="13">
        <f>'Pom3'!M24</f>
        <v>3.5</v>
      </c>
      <c r="F5" s="12"/>
      <c r="G5" s="10"/>
      <c r="H5" s="10"/>
      <c r="I5" s="10"/>
      <c r="J5" s="10"/>
      <c r="K5" s="10"/>
      <c r="L5" s="10"/>
    </row>
    <row r="6" spans="2:12">
      <c r="B6" s="12" t="s">
        <v>4</v>
      </c>
      <c r="C6" s="12"/>
      <c r="D6" s="12" t="s">
        <v>8</v>
      </c>
      <c r="E6" s="13">
        <f>E4*E5</f>
        <v>10.5</v>
      </c>
      <c r="F6" s="12"/>
      <c r="G6" s="10"/>
      <c r="H6" s="10"/>
      <c r="I6" s="10"/>
      <c r="J6" s="10"/>
      <c r="K6" s="10"/>
      <c r="L6" s="10"/>
    </row>
    <row r="7" spans="2:12">
      <c r="B7" s="12" t="s">
        <v>5</v>
      </c>
      <c r="C7" s="12"/>
      <c r="D7" s="12" t="s">
        <v>7</v>
      </c>
      <c r="E7" s="13">
        <f>'Pom3'!M30</f>
        <v>2.58</v>
      </c>
      <c r="F7" s="12"/>
      <c r="G7" s="10"/>
      <c r="H7" s="10"/>
      <c r="I7" s="10"/>
      <c r="J7" s="10"/>
      <c r="K7" s="10"/>
      <c r="L7" s="10"/>
    </row>
    <row r="8" spans="2:12">
      <c r="B8" s="12" t="s">
        <v>6</v>
      </c>
      <c r="C8" s="12"/>
      <c r="D8" s="12" t="s">
        <v>9</v>
      </c>
      <c r="E8" s="13">
        <f>E6*E7</f>
        <v>27.09</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24" t="s">
        <v>35</v>
      </c>
      <c r="C15" s="224"/>
      <c r="D15" s="224"/>
      <c r="E15" s="224"/>
      <c r="F15" s="224"/>
      <c r="G15" s="224"/>
      <c r="H15" s="224"/>
      <c r="I15" s="224"/>
      <c r="J15" s="224"/>
      <c r="K15" s="224"/>
      <c r="L15" s="224"/>
    </row>
    <row r="16" spans="2:12">
      <c r="C16" s="221" t="s">
        <v>12</v>
      </c>
      <c r="D16" s="221"/>
      <c r="E16" s="221"/>
      <c r="F16" s="221" t="s">
        <v>14</v>
      </c>
      <c r="G16" s="221"/>
      <c r="H16" s="221"/>
      <c r="I16" s="221" t="s">
        <v>15</v>
      </c>
      <c r="J16" s="221"/>
      <c r="K16" s="221"/>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0" t="s">
        <v>439</v>
      </c>
      <c r="F19" s="3">
        <v>65</v>
      </c>
      <c r="G19" s="3">
        <v>60</v>
      </c>
      <c r="H19" s="3">
        <v>35</v>
      </c>
      <c r="I19" s="226">
        <v>0.7</v>
      </c>
      <c r="J19" s="226">
        <v>0.3</v>
      </c>
      <c r="K19" s="226">
        <v>0.15</v>
      </c>
      <c r="L19" s="1">
        <f t="shared" ref="L19:L26" si="0">E19*G19*$I$19</f>
        <v>0</v>
      </c>
    </row>
    <row r="20" spans="1:18">
      <c r="A20" s="1">
        <v>2</v>
      </c>
      <c r="B20" s="21" t="s">
        <v>448</v>
      </c>
      <c r="F20" s="3">
        <v>80</v>
      </c>
      <c r="G20" s="3">
        <v>70</v>
      </c>
      <c r="H20" s="3">
        <v>40</v>
      </c>
      <c r="I20" s="226"/>
      <c r="J20" s="226"/>
      <c r="K20" s="226"/>
      <c r="L20" s="1">
        <f t="shared" si="0"/>
        <v>0</v>
      </c>
    </row>
    <row r="21" spans="1:18">
      <c r="A21" s="1">
        <v>3</v>
      </c>
      <c r="B21" s="21" t="s">
        <v>438</v>
      </c>
      <c r="F21" s="3">
        <v>310</v>
      </c>
      <c r="G21" s="3">
        <v>280</v>
      </c>
      <c r="H21" s="3">
        <v>155</v>
      </c>
      <c r="I21" s="226"/>
      <c r="J21" s="226"/>
      <c r="K21" s="226"/>
      <c r="L21" s="1">
        <f>E21*G21*$I$19</f>
        <v>0</v>
      </c>
    </row>
    <row r="22" spans="1:18">
      <c r="A22" s="1">
        <v>4</v>
      </c>
      <c r="B22" s="22" t="s">
        <v>449</v>
      </c>
      <c r="F22" s="3">
        <v>270</v>
      </c>
      <c r="G22" s="3">
        <v>240</v>
      </c>
      <c r="H22" s="3">
        <v>135</v>
      </c>
      <c r="I22" s="226"/>
      <c r="J22" s="226"/>
      <c r="K22" s="226"/>
      <c r="L22" s="1">
        <f t="shared" si="0"/>
        <v>0</v>
      </c>
    </row>
    <row r="23" spans="1:18">
      <c r="A23" s="1">
        <v>5</v>
      </c>
      <c r="B23" s="1" t="s">
        <v>440</v>
      </c>
      <c r="F23" s="3">
        <v>350</v>
      </c>
      <c r="G23" s="3">
        <v>300</v>
      </c>
      <c r="H23" s="3">
        <v>165</v>
      </c>
      <c r="I23" s="226"/>
      <c r="J23" s="226"/>
      <c r="K23" s="226"/>
      <c r="L23" s="1">
        <f>E23*G23*$I$19</f>
        <v>0</v>
      </c>
    </row>
    <row r="24" spans="1:18">
      <c r="A24" s="1">
        <v>6</v>
      </c>
      <c r="B24" s="20" t="s">
        <v>462</v>
      </c>
      <c r="F24" s="3">
        <v>310</v>
      </c>
      <c r="G24" s="3">
        <v>280</v>
      </c>
      <c r="H24" s="3">
        <v>155</v>
      </c>
      <c r="I24" s="226"/>
      <c r="J24" s="226"/>
      <c r="K24" s="226"/>
      <c r="L24" s="1">
        <f t="shared" si="0"/>
        <v>0</v>
      </c>
    </row>
    <row r="25" spans="1:18">
      <c r="A25" s="1">
        <v>7</v>
      </c>
      <c r="B25" s="20" t="s">
        <v>441</v>
      </c>
      <c r="F25" s="3">
        <v>320</v>
      </c>
      <c r="G25" s="3">
        <v>290</v>
      </c>
      <c r="H25" s="3">
        <v>160</v>
      </c>
      <c r="I25" s="226"/>
      <c r="J25" s="226"/>
      <c r="K25" s="226"/>
      <c r="L25" s="1">
        <f t="shared" si="0"/>
        <v>0</v>
      </c>
    </row>
    <row r="26" spans="1:18">
      <c r="A26" s="1">
        <v>8</v>
      </c>
      <c r="B26" s="20" t="s">
        <v>450</v>
      </c>
      <c r="F26" s="3">
        <v>250</v>
      </c>
      <c r="G26" s="3">
        <v>240</v>
      </c>
      <c r="H26" s="3">
        <v>135</v>
      </c>
      <c r="I26" s="226"/>
      <c r="J26" s="226"/>
      <c r="K26" s="226"/>
      <c r="L26" s="1">
        <f t="shared" si="0"/>
        <v>0</v>
      </c>
    </row>
    <row r="27" spans="1:18">
      <c r="B27" s="1" t="s">
        <v>11</v>
      </c>
      <c r="C27" s="1">
        <f>C67</f>
        <v>0</v>
      </c>
      <c r="D27" s="1">
        <f>D67</f>
        <v>0</v>
      </c>
      <c r="E27" s="1">
        <f>C27*D27</f>
        <v>0</v>
      </c>
      <c r="F27" s="3">
        <v>500</v>
      </c>
      <c r="G27" s="3">
        <v>380</v>
      </c>
      <c r="H27" s="3">
        <v>220</v>
      </c>
      <c r="I27" s="226"/>
      <c r="J27" s="226"/>
      <c r="K27" s="226"/>
      <c r="L27" s="24"/>
    </row>
    <row r="28" spans="1:18">
      <c r="C28" s="9" t="s">
        <v>460</v>
      </c>
      <c r="D28" s="9"/>
      <c r="E28" s="9"/>
      <c r="F28" s="9"/>
      <c r="G28" s="9"/>
      <c r="H28" s="9"/>
      <c r="I28" s="9"/>
      <c r="J28" s="9"/>
      <c r="K28" s="9"/>
    </row>
    <row r="29" spans="1:18">
      <c r="C29" s="20" t="s">
        <v>477</v>
      </c>
      <c r="D29" s="1" t="s">
        <v>478</v>
      </c>
    </row>
    <row r="30" spans="1:18">
      <c r="B30" s="20" t="str">
        <f>B45</f>
        <v>Południe</v>
      </c>
      <c r="C30" s="20" t="str">
        <f>'Pom3'!H53</f>
        <v>3-szybowe</v>
      </c>
      <c r="D30" s="20" t="str">
        <f>'Pom3'!H59</f>
        <v>Brak</v>
      </c>
      <c r="E30" s="20">
        <f>IF(C30="brak",0,'Pom3'!J55*'Pom3'!J57)</f>
        <v>2.16</v>
      </c>
      <c r="F30" s="20">
        <f>IF(C30=$F$17,VLOOKUP(B30,tabela_okna,5,0),0)</f>
        <v>0</v>
      </c>
      <c r="G30" s="20">
        <f>IF(C30=$G$17,VLOOKUP(B30,tabela_okna,6,0),0)</f>
        <v>300</v>
      </c>
      <c r="H30" s="20">
        <f>IF(C30=$H$17,VLOOKUP(B30,tabela_okna,7,0),0)</f>
        <v>0</v>
      </c>
      <c r="I30" s="20">
        <f>IF(D30=$I$17,$I$19,0)</f>
        <v>0</v>
      </c>
      <c r="J30" s="20">
        <f>IF(D30=$J$17,$J$19,0)</f>
        <v>0</v>
      </c>
      <c r="K30" s="20">
        <f>IF(D30=$K$17,$K$19,0)</f>
        <v>0</v>
      </c>
      <c r="L30" s="11">
        <f>E30*(F30+G30+H30)*N30</f>
        <v>648</v>
      </c>
      <c r="M30" s="1" t="s">
        <v>68</v>
      </c>
      <c r="N30" s="1">
        <f>IF((I30+J30+K30=0),1,MAX(I30,J30,K30))</f>
        <v>1</v>
      </c>
      <c r="O30" s="27">
        <f>L30+L31</f>
        <v>648</v>
      </c>
      <c r="P30" s="27"/>
      <c r="Q30" s="27"/>
      <c r="R30" s="27"/>
    </row>
    <row r="31" spans="1:18">
      <c r="B31" s="20" t="str">
        <f t="shared" ref="B31:B33" si="1">B46</f>
        <v>Zachód</v>
      </c>
      <c r="C31" s="20" t="str">
        <f>'Pom3'!T53</f>
        <v>Brak</v>
      </c>
      <c r="D31" s="20" t="str">
        <f>'Pom3'!T59</f>
        <v>Brak</v>
      </c>
      <c r="E31" s="20">
        <f>IF(C31="brak",0,'Pom3'!W55*'Pom3'!W57)</f>
        <v>0</v>
      </c>
      <c r="F31" s="20">
        <f>IF(C31=$F$17,VLOOKUP(B31,tabela_okna,5,0),0)</f>
        <v>0</v>
      </c>
      <c r="G31" s="20">
        <f>IF(C31=$G$17,VLOOKUP(B31,tabela_okna,6,0),0)</f>
        <v>0</v>
      </c>
      <c r="H31" s="20">
        <f>IF(C31=$H$17,VLOOKUP(B31,tabela_okna,7,0),0)</f>
        <v>0</v>
      </c>
      <c r="I31" s="20">
        <f>IF(D31=$I$17,$I$19,0)</f>
        <v>0</v>
      </c>
      <c r="J31" s="20">
        <f>IF(D31=$J$17,$J$19,0)</f>
        <v>0</v>
      </c>
      <c r="K31" s="20">
        <f>IF(D31=$K$17,$K$19,0)</f>
        <v>0</v>
      </c>
      <c r="L31" s="11">
        <f>E31*(F31+G31+H31)*N31</f>
        <v>0</v>
      </c>
      <c r="M31" s="1" t="s">
        <v>68</v>
      </c>
      <c r="N31" s="1">
        <f>IF((I31+J31+K31=0),1,MAX(I31,J31,K31))</f>
        <v>1</v>
      </c>
      <c r="O31" s="27"/>
      <c r="P31" s="27">
        <f>L31+L32</f>
        <v>120</v>
      </c>
      <c r="Q31" s="27"/>
      <c r="R31" s="27"/>
    </row>
    <row r="32" spans="1:18">
      <c r="B32" s="20" t="str">
        <f t="shared" si="1"/>
        <v>Północ</v>
      </c>
      <c r="C32" s="20" t="str">
        <f>'Pom3'!T77</f>
        <v>3-szybowe</v>
      </c>
      <c r="D32" s="20" t="str">
        <f>'Pom3'!T83</f>
        <v>Brak</v>
      </c>
      <c r="E32" s="20">
        <f>IF(C32="Brak",0,'Pom3'!W79*'Pom3'!W81)</f>
        <v>2</v>
      </c>
      <c r="F32" s="20">
        <f>IF(C32=$F$17,VLOOKUP(B32,tabela_okna,5,0),0)</f>
        <v>0</v>
      </c>
      <c r="G32" s="20">
        <f>IF(C32=$G$17,VLOOKUP(B32,tabela_okna,6,0),0)</f>
        <v>60</v>
      </c>
      <c r="H32" s="20">
        <f>IF(C32=$H$17,VLOOKUP(B32,tabela_okna,7,0),0)</f>
        <v>0</v>
      </c>
      <c r="I32" s="20">
        <f>IF(D32=$I$17,$I$19,0)</f>
        <v>0</v>
      </c>
      <c r="J32" s="20">
        <f>IF(D32=$J$17,$J$19,0)</f>
        <v>0</v>
      </c>
      <c r="K32" s="20">
        <f>IF(D32=$K$17,$K$19,0)</f>
        <v>0</v>
      </c>
      <c r="L32" s="11">
        <f>E32*(F32+G32+H32)*N32</f>
        <v>120</v>
      </c>
      <c r="M32" s="1" t="s">
        <v>68</v>
      </c>
      <c r="N32" s="1">
        <f t="shared" ref="N32:N33" si="2">IF((I32+J32+K32=0),1,MAX(I32,J32,K32))</f>
        <v>1</v>
      </c>
      <c r="O32" s="27"/>
      <c r="P32" s="27"/>
      <c r="Q32" s="27">
        <f>L32+L33</f>
        <v>120</v>
      </c>
      <c r="R32" s="27"/>
    </row>
    <row r="33" spans="1:19">
      <c r="B33" s="20" t="str">
        <f t="shared" si="1"/>
        <v>Wschód</v>
      </c>
      <c r="C33" s="20" t="str">
        <f>'Pom3'!H77</f>
        <v>Brak</v>
      </c>
      <c r="D33" s="20" t="str">
        <f>'Pom3'!H83</f>
        <v>Brak</v>
      </c>
      <c r="E33" s="20">
        <f>IF(C33="Brak",0,'Pom3'!J79*'Pom3'!J81)</f>
        <v>0</v>
      </c>
      <c r="F33" s="20">
        <f>IF(C33=$F$17,VLOOKUP(B33,tabela_okna,5,0),0)</f>
        <v>0</v>
      </c>
      <c r="G33" s="20">
        <f>IF(C33=$G$17,VLOOKUP(B33,tabela_okna,6,0),0)</f>
        <v>0</v>
      </c>
      <c r="H33" s="20">
        <f>IF(C33=$H$17,VLOOKUP(B33,tabela_okna,7,0),0)</f>
        <v>0</v>
      </c>
      <c r="I33" s="20">
        <f>IF(D33=$I$17,$I$19,0)</f>
        <v>0</v>
      </c>
      <c r="J33" s="20">
        <f>IF(D33=$J$17,$J$19,0)</f>
        <v>0</v>
      </c>
      <c r="K33" s="20">
        <f>IF(D33=$K$17,$K$19,0)</f>
        <v>0</v>
      </c>
      <c r="L33" s="11">
        <f>E33*(F33+G33+H33)*N33</f>
        <v>0</v>
      </c>
      <c r="M33" s="1" t="s">
        <v>68</v>
      </c>
      <c r="N33" s="1">
        <f t="shared" si="2"/>
        <v>1</v>
      </c>
      <c r="O33" s="27"/>
      <c r="P33" s="27"/>
      <c r="Q33" s="27"/>
      <c r="R33" s="27">
        <f>L33+L30</f>
        <v>648</v>
      </c>
    </row>
    <row r="34" spans="1:19">
      <c r="B34" s="20"/>
      <c r="C34" s="20" t="s">
        <v>480</v>
      </c>
      <c r="D34" s="20"/>
      <c r="E34" s="20"/>
      <c r="F34" s="20"/>
      <c r="G34" s="20"/>
      <c r="H34" s="20"/>
      <c r="I34" s="20"/>
      <c r="J34" s="20"/>
      <c r="K34" s="20"/>
      <c r="L34" s="20"/>
    </row>
    <row r="35" spans="1:19">
      <c r="B35" s="20" t="str">
        <f>B30</f>
        <v>Południe</v>
      </c>
      <c r="C35" s="20" t="s">
        <v>454</v>
      </c>
      <c r="D35" s="20"/>
      <c r="E35" s="20">
        <f>IF(C35="Zewnętrzne",'Pom3'!#REF!*'Pom3'!#REF!,0)</f>
        <v>0</v>
      </c>
      <c r="F35" s="20"/>
      <c r="G35" s="20"/>
      <c r="H35" s="20"/>
      <c r="I35" s="20"/>
      <c r="J35" s="20"/>
      <c r="K35" s="20"/>
      <c r="L35" s="20"/>
      <c r="R35" s="1">
        <f>INT(MAX(O30,P31,Q32,R33))</f>
        <v>648</v>
      </c>
      <c r="S35" s="1" t="s">
        <v>68</v>
      </c>
    </row>
    <row r="36" spans="1:19">
      <c r="B36" s="20" t="str">
        <f>B31</f>
        <v>Zachód</v>
      </c>
      <c r="C36" s="20" t="s">
        <v>454</v>
      </c>
      <c r="D36" s="20"/>
      <c r="E36" s="20">
        <f>IF(C36="Zewnętrzne",'Pom3'!#REF!*'Pom3'!#REF!,0)</f>
        <v>0</v>
      </c>
      <c r="F36" s="20"/>
      <c r="G36" s="20"/>
      <c r="H36" s="20"/>
      <c r="I36" s="20"/>
      <c r="J36" s="20"/>
      <c r="K36" s="20"/>
      <c r="L36" s="20"/>
    </row>
    <row r="37" spans="1:19">
      <c r="B37" s="20" t="str">
        <f>B32</f>
        <v>Północ</v>
      </c>
      <c r="C37" s="20" t="s">
        <v>454</v>
      </c>
      <c r="D37" s="20"/>
      <c r="E37" s="20">
        <f>IF(C37="Zewnętrzne",'Pom3'!#REF!*'Pom3'!#REF!,0)</f>
        <v>0</v>
      </c>
      <c r="F37" s="20"/>
      <c r="G37" s="20"/>
      <c r="H37" s="20"/>
      <c r="I37" s="20"/>
      <c r="J37" s="20"/>
      <c r="K37" s="20"/>
      <c r="L37" s="20"/>
    </row>
    <row r="38" spans="1:19">
      <c r="B38" s="20" t="str">
        <f>B33</f>
        <v>Wschód</v>
      </c>
      <c r="C38" s="20" t="s">
        <v>520</v>
      </c>
      <c r="D38" s="20"/>
      <c r="E38" s="20">
        <f>IF(C38="Zewnętrzne",'Pom3'!#REF!*'Pom3'!#REF!,0)</f>
        <v>0</v>
      </c>
      <c r="F38" s="20"/>
      <c r="G38" s="20"/>
      <c r="H38" s="20"/>
      <c r="I38" s="20"/>
      <c r="J38" s="20"/>
      <c r="K38" s="20"/>
      <c r="L38" s="20"/>
    </row>
    <row r="39" spans="1:19">
      <c r="B39" s="20"/>
      <c r="C39" s="20" t="s">
        <v>481</v>
      </c>
      <c r="D39" s="20" t="s">
        <v>478</v>
      </c>
      <c r="E39" s="20"/>
      <c r="F39" s="20"/>
      <c r="G39" s="20"/>
      <c r="H39" s="20"/>
      <c r="I39" s="20"/>
      <c r="J39" s="20"/>
      <c r="K39" s="20"/>
      <c r="L39" s="20"/>
    </row>
    <row r="40" spans="1:19" ht="14.4" thickBot="1">
      <c r="B40" s="20"/>
      <c r="C40" s="20" t="str">
        <f>'Pom3'!H110</f>
        <v>Brak</v>
      </c>
      <c r="D40" s="20" t="str">
        <f>F67</f>
        <v>Brak</v>
      </c>
      <c r="E40" s="20">
        <f>IF(C40="Brak",0,E67)</f>
        <v>0</v>
      </c>
      <c r="F40" s="20">
        <f>IF($C$40=F17,F27,0)</f>
        <v>0</v>
      </c>
      <c r="G40" s="20">
        <f>IF($C$40=G17,G27,0)</f>
        <v>0</v>
      </c>
      <c r="H40" s="20">
        <f>IF($C$40=H17,H27,0)</f>
        <v>0</v>
      </c>
      <c r="I40" s="20">
        <f>IF($D$40=I17,I19,0)</f>
        <v>0</v>
      </c>
      <c r="J40" s="20">
        <f>IF($D$40=J17,J19,0)</f>
        <v>0</v>
      </c>
      <c r="K40" s="20">
        <f>IF($D$40=K17,K19,0)</f>
        <v>0</v>
      </c>
      <c r="L40" s="11">
        <f>E40*(F40+G40+H40)*N40</f>
        <v>0</v>
      </c>
      <c r="M40" s="1" t="s">
        <v>68</v>
      </c>
      <c r="N40" s="1">
        <f t="shared" ref="N40" si="3">IF((I40+J40+K40=0),1,MAX(I40,J40,K40))</f>
        <v>1</v>
      </c>
    </row>
    <row r="41" spans="1:19" ht="14.4" thickBot="1">
      <c r="B41" s="24"/>
      <c r="J41" s="225" t="s">
        <v>21</v>
      </c>
      <c r="K41" s="225"/>
      <c r="L41" s="26">
        <f>INT(MAX(O30,P31,Q32,R33)+L40)</f>
        <v>648</v>
      </c>
      <c r="M41" s="1" t="s">
        <v>68</v>
      </c>
    </row>
    <row r="42" spans="1:19" ht="15.6">
      <c r="B42" s="224" t="s">
        <v>479</v>
      </c>
      <c r="C42" s="224"/>
      <c r="D42" s="224"/>
      <c r="E42" s="224"/>
      <c r="F42" s="224"/>
      <c r="G42" s="224"/>
      <c r="H42" s="224"/>
      <c r="I42" s="224"/>
      <c r="J42" s="224"/>
      <c r="K42" s="224"/>
      <c r="L42" s="224"/>
    </row>
    <row r="43" spans="1:19" ht="25.5" customHeight="1">
      <c r="C43" s="1" t="s">
        <v>3</v>
      </c>
      <c r="D43" s="1" t="s">
        <v>5</v>
      </c>
      <c r="E43" s="1" t="s">
        <v>4</v>
      </c>
      <c r="F43" s="227" t="s">
        <v>19</v>
      </c>
      <c r="G43" s="227"/>
      <c r="H43" s="1" t="s">
        <v>461</v>
      </c>
      <c r="J43" s="221" t="s">
        <v>20</v>
      </c>
      <c r="K43" s="221"/>
      <c r="L43" s="5" t="s">
        <v>16</v>
      </c>
    </row>
    <row r="44" spans="1:19">
      <c r="C44" s="7" t="s">
        <v>7</v>
      </c>
      <c r="D44" s="7" t="s">
        <v>7</v>
      </c>
      <c r="E44" s="7" t="s">
        <v>8</v>
      </c>
      <c r="F44" s="226" t="s">
        <v>8</v>
      </c>
      <c r="G44" s="226"/>
      <c r="J44" s="221" t="s">
        <v>18</v>
      </c>
      <c r="K44" s="221"/>
      <c r="L44" s="7" t="s">
        <v>17</v>
      </c>
    </row>
    <row r="45" spans="1:19">
      <c r="A45" s="1">
        <f>VLOOKUP(B45,lista_kierunki_swiata2,2,0)</f>
        <v>5</v>
      </c>
      <c r="B45" s="25" t="str">
        <f>'Pom3'!H43</f>
        <v>Południe</v>
      </c>
      <c r="C45" s="8">
        <f>'Pom3'!J48</f>
        <v>3.5</v>
      </c>
      <c r="D45" s="8">
        <f>'Pom3'!J50</f>
        <v>2.58</v>
      </c>
      <c r="E45" s="8">
        <f>D45*C45</f>
        <v>9.0300000000000011</v>
      </c>
      <c r="F45" s="221">
        <f>E45-E30-E35</f>
        <v>6.870000000000001</v>
      </c>
      <c r="G45" s="221"/>
      <c r="H45" s="1" t="str">
        <f>'Pom3'!H46</f>
        <v>Zewnętrzna</v>
      </c>
      <c r="J45" s="1">
        <v>10</v>
      </c>
      <c r="K45" s="1">
        <v>25</v>
      </c>
      <c r="L45" s="1">
        <f>IF(H45="zewnętrzna",F45*K45,F45*J45)</f>
        <v>171.75000000000003</v>
      </c>
    </row>
    <row r="46" spans="1:19">
      <c r="A46" s="1">
        <f>IF(A45=8,2,IF(A45=7,1,A45+2))</f>
        <v>7</v>
      </c>
      <c r="B46" s="1" t="str">
        <f>VLOOKUP(A46,lista_kierunki_swiata,2)</f>
        <v>Zachód</v>
      </c>
      <c r="C46" s="1">
        <f>'Pom3'!W48</f>
        <v>3</v>
      </c>
      <c r="D46" s="1">
        <f>'Pom3'!W50</f>
        <v>2.58</v>
      </c>
      <c r="E46" s="8">
        <f>D46*C46</f>
        <v>7.74</v>
      </c>
      <c r="F46" s="221">
        <f>E46-E31-E36</f>
        <v>7.74</v>
      </c>
      <c r="G46" s="221"/>
      <c r="H46" s="1" t="str">
        <f>'Pom3'!T46</f>
        <v>Zewnętrzna</v>
      </c>
      <c r="J46" s="1">
        <v>10</v>
      </c>
      <c r="K46" s="1">
        <v>25</v>
      </c>
      <c r="L46" s="1">
        <f t="shared" ref="L46:L48" si="4">IF(H46="zewnętrzna",F46*K46,F46*J46)</f>
        <v>193.5</v>
      </c>
    </row>
    <row r="47" spans="1:19">
      <c r="A47" s="1">
        <f>IF(A46=8,2,IF(A46=7,1,A46+2))</f>
        <v>1</v>
      </c>
      <c r="B47" s="1" t="str">
        <f>VLOOKUP(A47,lista_kierunki_swiata,2)</f>
        <v>Północ</v>
      </c>
      <c r="C47" s="1">
        <f>'Pom3'!W72</f>
        <v>3.5</v>
      </c>
      <c r="D47" s="1">
        <f>'Pom3'!W74</f>
        <v>2.58</v>
      </c>
      <c r="E47" s="8">
        <f>D47*C47</f>
        <v>9.0300000000000011</v>
      </c>
      <c r="F47" s="221">
        <f>E47-E32-E37</f>
        <v>7.0300000000000011</v>
      </c>
      <c r="G47" s="221"/>
      <c r="H47" s="1" t="str">
        <f>'Pom3'!T70</f>
        <v>Wewnętrzna</v>
      </c>
      <c r="J47" s="1">
        <v>10</v>
      </c>
      <c r="K47" s="1">
        <v>25</v>
      </c>
      <c r="L47" s="1">
        <f t="shared" si="4"/>
        <v>70.300000000000011</v>
      </c>
    </row>
    <row r="48" spans="1:19" ht="14.4" thickBot="1">
      <c r="A48" s="1">
        <f>IF(A47=8,2,IF(A47=7,1,A47+2))</f>
        <v>3</v>
      </c>
      <c r="B48" s="1" t="str">
        <f>VLOOKUP(A48,lista_kierunki_swiata,2)</f>
        <v>Wschód</v>
      </c>
      <c r="C48" s="1">
        <f>'Pom3'!J72</f>
        <v>3</v>
      </c>
      <c r="D48" s="1">
        <f>'Pom3'!J74</f>
        <v>2.58</v>
      </c>
      <c r="E48" s="8">
        <f>D48*C48</f>
        <v>7.74</v>
      </c>
      <c r="F48" s="221">
        <f>E48-E33-E38</f>
        <v>7.74</v>
      </c>
      <c r="G48" s="221"/>
      <c r="H48" s="1" t="str">
        <f>'Pom3'!H70</f>
        <v>Wewnętrzna</v>
      </c>
      <c r="J48" s="1">
        <v>10</v>
      </c>
      <c r="K48" s="1">
        <v>25</v>
      </c>
      <c r="L48" s="1">
        <f t="shared" si="4"/>
        <v>77.400000000000006</v>
      </c>
    </row>
    <row r="49" spans="2:13" ht="14.4" thickBot="1">
      <c r="C49" s="23"/>
      <c r="J49" s="225" t="s">
        <v>21</v>
      </c>
      <c r="K49" s="225"/>
      <c r="L49" s="26">
        <f>INT(L45+L46+L47+L48)</f>
        <v>512</v>
      </c>
      <c r="M49" s="1" t="s">
        <v>68</v>
      </c>
    </row>
    <row r="51" spans="2:13" ht="15.6">
      <c r="B51" s="224" t="s">
        <v>474</v>
      </c>
      <c r="C51" s="224"/>
      <c r="D51" s="224"/>
      <c r="E51" s="224"/>
      <c r="F51" s="224"/>
      <c r="G51" s="224"/>
      <c r="H51" s="224"/>
      <c r="I51" s="224"/>
      <c r="J51" s="224"/>
      <c r="K51" s="224"/>
      <c r="L51" s="224"/>
    </row>
    <row r="52" spans="2:13" ht="25.5" customHeight="1">
      <c r="C52" s="1" t="s">
        <v>2</v>
      </c>
      <c r="D52" s="1" t="s">
        <v>3</v>
      </c>
      <c r="E52" s="1" t="s">
        <v>4</v>
      </c>
      <c r="J52" s="221" t="s">
        <v>20</v>
      </c>
      <c r="K52" s="221"/>
      <c r="L52" s="5" t="s">
        <v>16</v>
      </c>
    </row>
    <row r="53" spans="2:13">
      <c r="C53" s="3" t="s">
        <v>7</v>
      </c>
      <c r="D53" s="3" t="s">
        <v>7</v>
      </c>
      <c r="E53" s="3" t="s">
        <v>8</v>
      </c>
      <c r="J53" s="221" t="s">
        <v>18</v>
      </c>
      <c r="K53" s="221"/>
      <c r="L53" s="7" t="s">
        <v>17</v>
      </c>
    </row>
    <row r="54" spans="2:13" ht="14.4" thickBot="1">
      <c r="C54" s="1">
        <f>'Pom3'!M27</f>
        <v>3</v>
      </c>
      <c r="D54" s="1">
        <f>'Pom3'!M24</f>
        <v>3.5</v>
      </c>
      <c r="E54" s="1">
        <f>IF('Pom3'!L121="Tak",C54*D54,0)</f>
        <v>10.5</v>
      </c>
      <c r="J54" s="221">
        <v>10</v>
      </c>
      <c r="K54" s="221"/>
      <c r="L54" s="1">
        <f>E54*J54</f>
        <v>105</v>
      </c>
    </row>
    <row r="55" spans="2:13" ht="14.4" thickBot="1">
      <c r="C55" s="23"/>
      <c r="J55" s="225" t="s">
        <v>21</v>
      </c>
      <c r="K55" s="225"/>
      <c r="L55" s="26">
        <f>INT(L54)</f>
        <v>105</v>
      </c>
      <c r="M55" s="1" t="s">
        <v>68</v>
      </c>
    </row>
    <row r="57" spans="2:13" ht="15.6">
      <c r="B57" s="224" t="s">
        <v>24</v>
      </c>
      <c r="C57" s="224"/>
      <c r="D57" s="224"/>
      <c r="E57" s="224"/>
      <c r="F57" s="224"/>
      <c r="G57" s="224"/>
      <c r="H57" s="224"/>
      <c r="I57" s="224"/>
      <c r="J57" s="224"/>
      <c r="K57" s="224"/>
      <c r="L57" s="224"/>
    </row>
    <row r="58" spans="2:13" ht="25.5" customHeight="1">
      <c r="C58" s="221" t="s">
        <v>12</v>
      </c>
      <c r="D58" s="221"/>
      <c r="E58" s="221"/>
      <c r="F58" s="221" t="s">
        <v>20</v>
      </c>
      <c r="G58" s="221"/>
      <c r="H58" s="221"/>
      <c r="L58" s="5" t="s">
        <v>16</v>
      </c>
    </row>
    <row r="59" spans="2:13">
      <c r="C59" s="3"/>
      <c r="D59" s="3"/>
      <c r="E59" s="3"/>
      <c r="F59" s="221" t="str">
        <f>H111</f>
        <v>Płaski</v>
      </c>
      <c r="G59" s="221"/>
      <c r="H59" s="221" t="str">
        <f>H112</f>
        <v>Spadzisty</v>
      </c>
      <c r="I59" s="221"/>
      <c r="J59" s="1" t="str">
        <f>H113</f>
        <v>Strop pomieszczenia bez chłodzenia</v>
      </c>
    </row>
    <row r="60" spans="2:13" ht="27.6">
      <c r="C60" s="3" t="s">
        <v>3</v>
      </c>
      <c r="D60" s="3" t="s">
        <v>2</v>
      </c>
      <c r="E60" s="3" t="s">
        <v>4</v>
      </c>
      <c r="F60" s="4" t="s">
        <v>22</v>
      </c>
      <c r="G60" s="4" t="s">
        <v>23</v>
      </c>
      <c r="H60" s="4" t="s">
        <v>22</v>
      </c>
      <c r="I60" s="4" t="s">
        <v>23</v>
      </c>
      <c r="J60" s="221"/>
      <c r="K60" s="221"/>
      <c r="L60" s="7" t="s">
        <v>17</v>
      </c>
    </row>
    <row r="61" spans="2:13">
      <c r="C61" s="7" t="s">
        <v>7</v>
      </c>
      <c r="D61" s="7" t="s">
        <v>7</v>
      </c>
      <c r="E61" s="7" t="s">
        <v>8</v>
      </c>
      <c r="F61" s="5" t="s">
        <v>18</v>
      </c>
      <c r="G61" s="5" t="s">
        <v>18</v>
      </c>
      <c r="H61" s="5" t="s">
        <v>18</v>
      </c>
      <c r="I61" s="5" t="s">
        <v>18</v>
      </c>
      <c r="J61" s="221" t="s">
        <v>18</v>
      </c>
      <c r="K61" s="221"/>
    </row>
    <row r="62" spans="2:13">
      <c r="F62" s="3">
        <v>60</v>
      </c>
      <c r="G62" s="3">
        <v>30</v>
      </c>
      <c r="H62" s="3">
        <v>50</v>
      </c>
      <c r="I62" s="1">
        <v>25</v>
      </c>
      <c r="J62" s="221">
        <v>10</v>
      </c>
      <c r="K62" s="221"/>
    </row>
    <row r="63" spans="2:13">
      <c r="B63" s="1" t="s">
        <v>475</v>
      </c>
      <c r="C63" s="1">
        <f>'Pom3'!M24</f>
        <v>3.5</v>
      </c>
      <c r="D63" s="1">
        <f>'Pom3'!M27</f>
        <v>3</v>
      </c>
      <c r="E63" s="1">
        <f>C63*D63</f>
        <v>10.5</v>
      </c>
      <c r="F63" s="221" t="str">
        <f>'Pom3'!H104</f>
        <v>Spadzisty</v>
      </c>
      <c r="G63" s="221"/>
      <c r="H63" s="221" t="str">
        <f>'Pom3'!H107</f>
        <v>Izolowany</v>
      </c>
      <c r="I63" s="221"/>
      <c r="J63" s="3"/>
      <c r="K63" s="3"/>
      <c r="L63" s="1">
        <f>(C63*D63-C67*D67)*(F66+H66+J66)</f>
        <v>262.5</v>
      </c>
    </row>
    <row r="64" spans="2:13">
      <c r="F64" s="221">
        <f>IF(F63=F59,1,0)</f>
        <v>0</v>
      </c>
      <c r="G64" s="221"/>
      <c r="H64" s="221">
        <f>IF(F63=H59,1,0)</f>
        <v>1</v>
      </c>
      <c r="I64" s="221"/>
      <c r="J64" s="221">
        <f>IF(F63=K59,1,0)</f>
        <v>0</v>
      </c>
      <c r="K64" s="221"/>
    </row>
    <row r="65" spans="2:13">
      <c r="F65" s="221">
        <f>IF(H63=F60,F62,G62)</f>
        <v>30</v>
      </c>
      <c r="G65" s="221"/>
      <c r="H65" s="221">
        <f>IF(H63=H60,H62,I62)</f>
        <v>25</v>
      </c>
      <c r="I65" s="221"/>
      <c r="J65" s="221">
        <v>10</v>
      </c>
      <c r="K65" s="221"/>
    </row>
    <row r="66" spans="2:13">
      <c r="F66" s="221">
        <f>F64*F65</f>
        <v>0</v>
      </c>
      <c r="G66" s="221"/>
      <c r="H66" s="221">
        <f t="shared" ref="H66" si="5">H64*H65</f>
        <v>25</v>
      </c>
      <c r="I66" s="221"/>
      <c r="J66" s="221">
        <f t="shared" ref="J66" si="6">J64*J65</f>
        <v>0</v>
      </c>
      <c r="K66" s="221"/>
    </row>
    <row r="67" spans="2:13" ht="14.4" thickBot="1">
      <c r="B67" s="1" t="s">
        <v>463</v>
      </c>
      <c r="C67" s="1">
        <f>'Pom3'!J112</f>
        <v>0</v>
      </c>
      <c r="D67" s="1">
        <f>'Pom3'!J114</f>
        <v>0</v>
      </c>
      <c r="E67" s="1">
        <f>C67*D67</f>
        <v>0</v>
      </c>
      <c r="F67" s="221" t="str">
        <f>'Pom3'!H116</f>
        <v>Brak</v>
      </c>
      <c r="G67" s="221"/>
      <c r="H67" s="221"/>
      <c r="I67" s="221"/>
      <c r="J67" s="3"/>
      <c r="K67" s="3"/>
    </row>
    <row r="68" spans="2:13" ht="14.4" thickBot="1">
      <c r="J68" s="225" t="s">
        <v>21</v>
      </c>
      <c r="K68" s="225"/>
      <c r="L68" s="26">
        <f>INT(L63+L67)</f>
        <v>262</v>
      </c>
      <c r="M68" s="1" t="s">
        <v>68</v>
      </c>
    </row>
    <row r="70" spans="2:13" ht="15.6">
      <c r="B70" s="224" t="s">
        <v>25</v>
      </c>
      <c r="C70" s="224"/>
      <c r="D70" s="224"/>
      <c r="E70" s="224"/>
      <c r="F70" s="224"/>
      <c r="G70" s="224"/>
      <c r="H70" s="224"/>
      <c r="I70" s="224"/>
      <c r="J70" s="224"/>
      <c r="K70" s="224"/>
      <c r="L70" s="224"/>
    </row>
    <row r="71" spans="2:13" ht="25.5" customHeight="1">
      <c r="C71" s="221" t="s">
        <v>20</v>
      </c>
      <c r="D71" s="221"/>
      <c r="E71" s="1" t="s">
        <v>27</v>
      </c>
      <c r="L71" s="5" t="s">
        <v>16</v>
      </c>
    </row>
    <row r="72" spans="2:13">
      <c r="C72" s="221" t="s">
        <v>17</v>
      </c>
      <c r="D72" s="221"/>
      <c r="L72" s="3" t="s">
        <v>17</v>
      </c>
    </row>
    <row r="73" spans="2:13">
      <c r="B73" s="1" t="s">
        <v>31</v>
      </c>
      <c r="C73" s="221">
        <v>150</v>
      </c>
      <c r="D73" s="221"/>
      <c r="E73" s="1">
        <f>IF(F73="Tak",1,0)</f>
        <v>1</v>
      </c>
      <c r="F73" s="1" t="str">
        <f>'Pom3'!G138</f>
        <v>Tak</v>
      </c>
      <c r="L73" s="1">
        <f t="shared" ref="L73:L77" si="7">E73*C73</f>
        <v>150</v>
      </c>
    </row>
    <row r="74" spans="2:13">
      <c r="B74" s="1" t="s">
        <v>32</v>
      </c>
      <c r="C74" s="221">
        <v>25</v>
      </c>
      <c r="D74" s="221"/>
      <c r="E74" s="1">
        <f t="shared" ref="E74:E77" si="8">IF(F74="Tak",1,0)</f>
        <v>1</v>
      </c>
      <c r="F74" s="1" t="str">
        <f>'Pom3'!G141</f>
        <v>Tak</v>
      </c>
      <c r="L74" s="1">
        <f t="shared" si="7"/>
        <v>25</v>
      </c>
    </row>
    <row r="75" spans="2:13">
      <c r="B75" s="1" t="s">
        <v>33</v>
      </c>
      <c r="C75" s="221">
        <v>75</v>
      </c>
      <c r="D75" s="221"/>
      <c r="E75" s="1">
        <f t="shared" si="8"/>
        <v>0</v>
      </c>
      <c r="F75" s="1" t="str">
        <f>'Pom3'!Q138</f>
        <v>Nie</v>
      </c>
      <c r="L75" s="1">
        <f t="shared" si="7"/>
        <v>0</v>
      </c>
    </row>
    <row r="76" spans="2:13">
      <c r="B76" s="1" t="s">
        <v>34</v>
      </c>
      <c r="C76" s="221">
        <v>175</v>
      </c>
      <c r="D76" s="221"/>
      <c r="E76" s="1">
        <f t="shared" si="8"/>
        <v>0</v>
      </c>
      <c r="F76" s="1" t="str">
        <f>'Pom3'!G144</f>
        <v>Nie</v>
      </c>
      <c r="L76" s="1">
        <f t="shared" si="7"/>
        <v>0</v>
      </c>
    </row>
    <row r="77" spans="2:13" ht="14.4" thickBot="1">
      <c r="B77" s="1" t="s">
        <v>26</v>
      </c>
      <c r="C77" s="221">
        <v>150</v>
      </c>
      <c r="D77" s="221"/>
      <c r="E77" s="1">
        <f t="shared" si="8"/>
        <v>1</v>
      </c>
      <c r="F77" s="1" t="str">
        <f>'Pom3'!Q141</f>
        <v>Tak</v>
      </c>
      <c r="L77" s="1">
        <f t="shared" si="7"/>
        <v>150</v>
      </c>
    </row>
    <row r="78" spans="2:13" ht="14.4" thickBot="1">
      <c r="J78" s="225" t="s">
        <v>21</v>
      </c>
      <c r="K78" s="225"/>
      <c r="L78" s="26">
        <f>SUM(L73:L77)</f>
        <v>325</v>
      </c>
      <c r="M78" s="1" t="s">
        <v>68</v>
      </c>
    </row>
    <row r="80" spans="2:13" ht="15.6">
      <c r="B80" s="224" t="s">
        <v>28</v>
      </c>
      <c r="C80" s="224"/>
      <c r="D80" s="224"/>
      <c r="E80" s="224"/>
      <c r="F80" s="224"/>
      <c r="G80" s="224"/>
      <c r="H80" s="224"/>
      <c r="I80" s="224"/>
      <c r="J80" s="224"/>
      <c r="K80" s="224"/>
      <c r="L80" s="224"/>
    </row>
    <row r="81" spans="2:13" ht="25.5" customHeight="1">
      <c r="L81" s="5" t="s">
        <v>16</v>
      </c>
    </row>
    <row r="82" spans="2:13" ht="14.4" thickBot="1">
      <c r="B82" s="1" t="s">
        <v>29</v>
      </c>
      <c r="E82" s="1" t="s">
        <v>17</v>
      </c>
      <c r="F82" s="1">
        <v>115</v>
      </c>
      <c r="H82" s="1" t="s">
        <v>28</v>
      </c>
      <c r="I82" s="1">
        <f>'Pom3'!Q144</f>
        <v>2</v>
      </c>
      <c r="L82" s="1">
        <f>I82*F82</f>
        <v>230</v>
      </c>
    </row>
    <row r="83" spans="2:13" ht="14.4" thickBot="1">
      <c r="J83" s="225" t="s">
        <v>21</v>
      </c>
      <c r="K83" s="225"/>
      <c r="L83" s="26">
        <f>L82</f>
        <v>230</v>
      </c>
      <c r="M83" s="1" t="s">
        <v>68</v>
      </c>
    </row>
    <row r="85" spans="2:13" ht="18">
      <c r="B85" s="222" t="s">
        <v>30</v>
      </c>
      <c r="C85" s="222"/>
      <c r="D85" s="222"/>
      <c r="E85" s="222"/>
      <c r="F85" s="222"/>
      <c r="G85" s="222"/>
      <c r="H85" s="222"/>
      <c r="I85" s="222"/>
      <c r="J85" s="223">
        <f>L41+L49+L55+L68+L78+L83</f>
        <v>2082</v>
      </c>
      <c r="K85" s="223"/>
      <c r="L85" s="223"/>
    </row>
    <row r="87" spans="2:13">
      <c r="K87" s="1">
        <f>'Pom3'!M159+'Pom3'!M162</f>
        <v>0</v>
      </c>
    </row>
    <row r="88" spans="2:13">
      <c r="K88" s="1">
        <f>(L83+L78+L68+L55+L41+L49)+K87</f>
        <v>2082</v>
      </c>
      <c r="L88" s="1">
        <f>ROUND(K88/E6/100,2)</f>
        <v>1.98</v>
      </c>
      <c r="M88" s="1" t="s">
        <v>486</v>
      </c>
    </row>
    <row r="89" spans="2:13">
      <c r="B89" s="1" t="s">
        <v>442</v>
      </c>
      <c r="E89" s="20" t="s">
        <v>439</v>
      </c>
      <c r="F89" s="1">
        <v>1</v>
      </c>
      <c r="G89" s="1" t="s">
        <v>490</v>
      </c>
      <c r="H89" s="1" t="s">
        <v>472</v>
      </c>
    </row>
    <row r="90" spans="2:13">
      <c r="B90" s="1" t="s">
        <v>443</v>
      </c>
      <c r="E90" s="21" t="s">
        <v>448</v>
      </c>
      <c r="F90" s="1">
        <v>2</v>
      </c>
      <c r="G90" s="1" t="s">
        <v>491</v>
      </c>
      <c r="H90" s="1" t="s">
        <v>473</v>
      </c>
    </row>
    <row r="91" spans="2:13">
      <c r="B91" s="1" t="s">
        <v>444</v>
      </c>
      <c r="E91" s="21" t="s">
        <v>438</v>
      </c>
      <c r="F91" s="1">
        <v>3</v>
      </c>
      <c r="G91" s="1" t="s">
        <v>492</v>
      </c>
    </row>
    <row r="92" spans="2:13">
      <c r="B92" s="1" t="s">
        <v>445</v>
      </c>
      <c r="E92" s="22" t="s">
        <v>449</v>
      </c>
      <c r="F92" s="1">
        <v>4</v>
      </c>
      <c r="G92" s="1" t="s">
        <v>493</v>
      </c>
      <c r="H92" s="1" t="s">
        <v>454</v>
      </c>
    </row>
    <row r="93" spans="2:13">
      <c r="B93" s="1" t="s">
        <v>446</v>
      </c>
      <c r="E93" s="1" t="s">
        <v>440</v>
      </c>
      <c r="F93" s="1">
        <v>5</v>
      </c>
      <c r="G93" s="1" t="s">
        <v>494</v>
      </c>
      <c r="H93" s="1" t="s">
        <v>470</v>
      </c>
    </row>
    <row r="94" spans="2:13">
      <c r="E94" s="20" t="s">
        <v>462</v>
      </c>
      <c r="F94" s="1">
        <v>6</v>
      </c>
      <c r="G94" s="1" t="s">
        <v>495</v>
      </c>
      <c r="H94" s="1" t="s">
        <v>469</v>
      </c>
    </row>
    <row r="95" spans="2:13">
      <c r="E95" s="20" t="s">
        <v>441</v>
      </c>
      <c r="F95" s="1">
        <v>7</v>
      </c>
      <c r="G95" s="1" t="s">
        <v>68</v>
      </c>
      <c r="H95" s="1" t="s">
        <v>471</v>
      </c>
    </row>
    <row r="96" spans="2:13">
      <c r="E96" s="20"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25" t="s">
        <v>488</v>
      </c>
    </row>
    <row r="122" spans="1:8" ht="14.4">
      <c r="C122" s="123" t="s">
        <v>555</v>
      </c>
      <c r="D122" s="123">
        <v>0.9</v>
      </c>
      <c r="E122" s="123" t="s">
        <v>556</v>
      </c>
      <c r="F122" t="s">
        <v>557</v>
      </c>
      <c r="G122" s="1" t="s">
        <v>558</v>
      </c>
    </row>
    <row r="123" spans="1:8" ht="14.4">
      <c r="A123" s="1">
        <v>1</v>
      </c>
      <c r="B123" s="127" t="s">
        <v>559</v>
      </c>
      <c r="C123" s="124">
        <v>450</v>
      </c>
      <c r="D123" s="123">
        <f>E123*0.9</f>
        <v>3150</v>
      </c>
      <c r="E123" s="124">
        <v>3500</v>
      </c>
      <c r="F123" s="1">
        <f>$K$88</f>
        <v>2082</v>
      </c>
      <c r="G123" s="1">
        <f>IF(F123&lt;=D123,1,5)</f>
        <v>1</v>
      </c>
      <c r="H123" s="1" t="s">
        <v>549</v>
      </c>
    </row>
    <row r="124" spans="1:8" ht="14.4">
      <c r="A124" s="1">
        <v>2</v>
      </c>
      <c r="B124" s="127" t="s">
        <v>553</v>
      </c>
      <c r="C124" s="124">
        <v>700</v>
      </c>
      <c r="D124" s="123">
        <f t="shared" ref="D124:D126" si="9">E124*0.9</f>
        <v>3600</v>
      </c>
      <c r="E124" s="124">
        <v>4000</v>
      </c>
      <c r="F124" s="1">
        <f>$K$88</f>
        <v>2082</v>
      </c>
      <c r="G124" s="1">
        <f>IF(F124&lt;=D124,2,5)</f>
        <v>2</v>
      </c>
      <c r="H124" s="1" t="s">
        <v>550</v>
      </c>
    </row>
    <row r="125" spans="1:8" ht="14.4">
      <c r="A125" s="1">
        <v>3</v>
      </c>
      <c r="B125" s="127" t="s">
        <v>560</v>
      </c>
      <c r="C125" s="124">
        <v>1260</v>
      </c>
      <c r="D125" s="123">
        <f t="shared" si="9"/>
        <v>5940</v>
      </c>
      <c r="E125" s="126">
        <v>6600</v>
      </c>
      <c r="F125" s="1">
        <f>$K$88</f>
        <v>2082</v>
      </c>
      <c r="G125" s="1">
        <f>IF(F125&lt;=D125,3,5)</f>
        <v>3</v>
      </c>
      <c r="H125" s="1" t="s">
        <v>551</v>
      </c>
    </row>
    <row r="126" spans="1:8" ht="14.4">
      <c r="A126" s="1">
        <v>4</v>
      </c>
      <c r="B126" s="127" t="s">
        <v>554</v>
      </c>
      <c r="C126" s="124">
        <v>1930</v>
      </c>
      <c r="D126" s="123">
        <f t="shared" si="9"/>
        <v>7965</v>
      </c>
      <c r="E126" s="126">
        <v>8850</v>
      </c>
      <c r="F126" s="1">
        <f>$K$88</f>
        <v>2082</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t39/kgBZJBc+3EAjNPjaZ5luiOH1UEQaGsEtQ3urE00hFJ6nCTc3SUvsGYV1MBNzjOyansg5f3SP7Tlq497ANQ==" saltValue="GB9eSCzVtGG1KcoERrbCcA==" spinCount="100000" sheet="1" objects="1" scenarios="1"/>
  <mergeCells count="58">
    <mergeCell ref="I19:I27"/>
    <mergeCell ref="J19:J27"/>
    <mergeCell ref="K19:K27"/>
    <mergeCell ref="B2:L2"/>
    <mergeCell ref="B15:L15"/>
    <mergeCell ref="C16:E16"/>
    <mergeCell ref="F16:H16"/>
    <mergeCell ref="I16:K16"/>
    <mergeCell ref="B51:L51"/>
    <mergeCell ref="J41:K41"/>
    <mergeCell ref="B42:L42"/>
    <mergeCell ref="F43:G43"/>
    <mergeCell ref="J43:K43"/>
    <mergeCell ref="F44:G44"/>
    <mergeCell ref="J44:K44"/>
    <mergeCell ref="F45:G45"/>
    <mergeCell ref="F46:G46"/>
    <mergeCell ref="F47:G47"/>
    <mergeCell ref="F48:G48"/>
    <mergeCell ref="J49:K49"/>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F64:G64"/>
    <mergeCell ref="H64:I64"/>
    <mergeCell ref="J64:K64"/>
    <mergeCell ref="F65:G65"/>
    <mergeCell ref="H65:I65"/>
    <mergeCell ref="J65:K65"/>
    <mergeCell ref="C76:D76"/>
    <mergeCell ref="F66:G66"/>
    <mergeCell ref="H66:I66"/>
    <mergeCell ref="J66:K66"/>
    <mergeCell ref="F67:I67"/>
    <mergeCell ref="J68:K68"/>
    <mergeCell ref="B70:L70"/>
    <mergeCell ref="C71:D71"/>
    <mergeCell ref="C72:D72"/>
    <mergeCell ref="C73:D73"/>
    <mergeCell ref="C74:D74"/>
    <mergeCell ref="C75:D75"/>
    <mergeCell ref="C77:D77"/>
    <mergeCell ref="J78:K78"/>
    <mergeCell ref="B80:L80"/>
    <mergeCell ref="J83:K83"/>
    <mergeCell ref="B85:I85"/>
    <mergeCell ref="J85:L8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9FE3-05A0-4E26-858C-3AFFBAA0DBCB}">
  <sheetPr codeName="Arkusz4"/>
  <dimension ref="A2:S134"/>
  <sheetViews>
    <sheetView zoomScale="70" zoomScaleNormal="70" workbookViewId="0">
      <selection activeCell="O18" sqref="O18"/>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24" t="s">
        <v>0</v>
      </c>
      <c r="C2" s="224"/>
      <c r="D2" s="224"/>
      <c r="E2" s="224"/>
      <c r="F2" s="224"/>
      <c r="G2" s="224"/>
      <c r="H2" s="224"/>
      <c r="I2" s="224"/>
      <c r="J2" s="224"/>
      <c r="K2" s="224"/>
      <c r="L2" s="224"/>
    </row>
    <row r="3" spans="2:12">
      <c r="B3" s="12" t="s">
        <v>1</v>
      </c>
      <c r="C3" s="12"/>
      <c r="D3" s="12" t="s">
        <v>13</v>
      </c>
      <c r="E3" s="13">
        <v>1</v>
      </c>
      <c r="F3" s="12"/>
      <c r="G3" s="10"/>
      <c r="H3" s="10"/>
      <c r="I3" s="10"/>
      <c r="J3" s="10"/>
      <c r="K3" s="10"/>
      <c r="L3" s="10"/>
    </row>
    <row r="4" spans="2:12">
      <c r="B4" s="12" t="s">
        <v>2</v>
      </c>
      <c r="C4" s="12"/>
      <c r="D4" s="12" t="s">
        <v>7</v>
      </c>
      <c r="E4" s="13">
        <f>'Pom4'!M27</f>
        <v>4.95</v>
      </c>
      <c r="F4" s="12"/>
      <c r="G4" s="10"/>
      <c r="H4" s="10"/>
      <c r="I4" s="10"/>
      <c r="J4" s="10"/>
      <c r="K4" s="10"/>
      <c r="L4" s="10"/>
    </row>
    <row r="5" spans="2:12">
      <c r="B5" s="12" t="s">
        <v>3</v>
      </c>
      <c r="C5" s="12"/>
      <c r="D5" s="12" t="s">
        <v>7</v>
      </c>
      <c r="E5" s="13">
        <f>'Pom4'!M24</f>
        <v>3.35</v>
      </c>
      <c r="F5" s="12"/>
      <c r="G5" s="10"/>
      <c r="H5" s="10"/>
      <c r="I5" s="10"/>
      <c r="J5" s="10"/>
      <c r="K5" s="10"/>
      <c r="L5" s="10"/>
    </row>
    <row r="6" spans="2:12">
      <c r="B6" s="12" t="s">
        <v>4</v>
      </c>
      <c r="C6" s="12"/>
      <c r="D6" s="12" t="s">
        <v>8</v>
      </c>
      <c r="E6" s="13">
        <f>E4*E5</f>
        <v>16.5825</v>
      </c>
      <c r="F6" s="12"/>
      <c r="G6" s="10"/>
      <c r="H6" s="10"/>
      <c r="I6" s="10"/>
      <c r="J6" s="10"/>
      <c r="K6" s="10"/>
      <c r="L6" s="10"/>
    </row>
    <row r="7" spans="2:12">
      <c r="B7" s="12" t="s">
        <v>5</v>
      </c>
      <c r="C7" s="12"/>
      <c r="D7" s="12" t="s">
        <v>7</v>
      </c>
      <c r="E7" s="13">
        <f>'Pom4'!M30</f>
        <v>2.58</v>
      </c>
      <c r="F7" s="12"/>
      <c r="G7" s="10"/>
      <c r="H7" s="10"/>
      <c r="I7" s="10"/>
      <c r="J7" s="10"/>
      <c r="K7" s="10"/>
      <c r="L7" s="10"/>
    </row>
    <row r="8" spans="2:12">
      <c r="B8" s="12" t="s">
        <v>6</v>
      </c>
      <c r="C8" s="12"/>
      <c r="D8" s="12" t="s">
        <v>9</v>
      </c>
      <c r="E8" s="13">
        <f>E6*E7</f>
        <v>42.782850000000003</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24" t="s">
        <v>35</v>
      </c>
      <c r="C15" s="224"/>
      <c r="D15" s="224"/>
      <c r="E15" s="224"/>
      <c r="F15" s="224"/>
      <c r="G15" s="224"/>
      <c r="H15" s="224"/>
      <c r="I15" s="224"/>
      <c r="J15" s="224"/>
      <c r="K15" s="224"/>
      <c r="L15" s="224"/>
    </row>
    <row r="16" spans="2:12">
      <c r="C16" s="221" t="s">
        <v>12</v>
      </c>
      <c r="D16" s="221"/>
      <c r="E16" s="221"/>
      <c r="F16" s="221" t="s">
        <v>14</v>
      </c>
      <c r="G16" s="221"/>
      <c r="H16" s="221"/>
      <c r="I16" s="221" t="s">
        <v>15</v>
      </c>
      <c r="J16" s="221"/>
      <c r="K16" s="221"/>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0" t="s">
        <v>439</v>
      </c>
      <c r="F19" s="3">
        <v>65</v>
      </c>
      <c r="G19" s="3">
        <v>60</v>
      </c>
      <c r="H19" s="3">
        <v>35</v>
      </c>
      <c r="I19" s="226">
        <v>0.7</v>
      </c>
      <c r="J19" s="226">
        <v>0.3</v>
      </c>
      <c r="K19" s="226">
        <v>0.15</v>
      </c>
      <c r="L19" s="1">
        <f t="shared" ref="L19:L26" si="0">E19*G19*$I$19</f>
        <v>0</v>
      </c>
    </row>
    <row r="20" spans="1:18">
      <c r="A20" s="1">
        <v>2</v>
      </c>
      <c r="B20" s="21" t="s">
        <v>448</v>
      </c>
      <c r="F20" s="3">
        <v>80</v>
      </c>
      <c r="G20" s="3">
        <v>70</v>
      </c>
      <c r="H20" s="3">
        <v>40</v>
      </c>
      <c r="I20" s="226"/>
      <c r="J20" s="226"/>
      <c r="K20" s="226"/>
      <c r="L20" s="1">
        <f t="shared" si="0"/>
        <v>0</v>
      </c>
    </row>
    <row r="21" spans="1:18">
      <c r="A21" s="1">
        <v>3</v>
      </c>
      <c r="B21" s="21" t="s">
        <v>438</v>
      </c>
      <c r="F21" s="3">
        <v>310</v>
      </c>
      <c r="G21" s="3">
        <v>280</v>
      </c>
      <c r="H21" s="3">
        <v>155</v>
      </c>
      <c r="I21" s="226"/>
      <c r="J21" s="226"/>
      <c r="K21" s="226"/>
      <c r="L21" s="1">
        <f>E21*G21*$I$19</f>
        <v>0</v>
      </c>
    </row>
    <row r="22" spans="1:18">
      <c r="A22" s="1">
        <v>4</v>
      </c>
      <c r="B22" s="22" t="s">
        <v>449</v>
      </c>
      <c r="F22" s="3">
        <v>270</v>
      </c>
      <c r="G22" s="3">
        <v>240</v>
      </c>
      <c r="H22" s="3">
        <v>135</v>
      </c>
      <c r="I22" s="226"/>
      <c r="J22" s="226"/>
      <c r="K22" s="226"/>
      <c r="L22" s="1">
        <f t="shared" si="0"/>
        <v>0</v>
      </c>
    </row>
    <row r="23" spans="1:18">
      <c r="A23" s="1">
        <v>5</v>
      </c>
      <c r="B23" s="1" t="s">
        <v>440</v>
      </c>
      <c r="F23" s="3">
        <v>350</v>
      </c>
      <c r="G23" s="3">
        <v>300</v>
      </c>
      <c r="H23" s="3">
        <v>165</v>
      </c>
      <c r="I23" s="226"/>
      <c r="J23" s="226"/>
      <c r="K23" s="226"/>
      <c r="L23" s="1">
        <f>E23*G23*$I$19</f>
        <v>0</v>
      </c>
    </row>
    <row r="24" spans="1:18">
      <c r="A24" s="1">
        <v>6</v>
      </c>
      <c r="B24" s="20" t="s">
        <v>462</v>
      </c>
      <c r="F24" s="3">
        <v>310</v>
      </c>
      <c r="G24" s="3">
        <v>280</v>
      </c>
      <c r="H24" s="3">
        <v>155</v>
      </c>
      <c r="I24" s="226"/>
      <c r="J24" s="226"/>
      <c r="K24" s="226"/>
      <c r="L24" s="1">
        <f t="shared" si="0"/>
        <v>0</v>
      </c>
    </row>
    <row r="25" spans="1:18">
      <c r="A25" s="1">
        <v>7</v>
      </c>
      <c r="B25" s="20" t="s">
        <v>441</v>
      </c>
      <c r="F25" s="3">
        <v>320</v>
      </c>
      <c r="G25" s="3">
        <v>290</v>
      </c>
      <c r="H25" s="3">
        <v>160</v>
      </c>
      <c r="I25" s="226"/>
      <c r="J25" s="226"/>
      <c r="K25" s="226"/>
      <c r="L25" s="1">
        <f t="shared" si="0"/>
        <v>0</v>
      </c>
    </row>
    <row r="26" spans="1:18">
      <c r="A26" s="1">
        <v>8</v>
      </c>
      <c r="B26" s="20" t="s">
        <v>450</v>
      </c>
      <c r="F26" s="3">
        <v>250</v>
      </c>
      <c r="G26" s="3">
        <v>240</v>
      </c>
      <c r="H26" s="3">
        <v>135</v>
      </c>
      <c r="I26" s="226"/>
      <c r="J26" s="226"/>
      <c r="K26" s="226"/>
      <c r="L26" s="1">
        <f t="shared" si="0"/>
        <v>0</v>
      </c>
    </row>
    <row r="27" spans="1:18">
      <c r="B27" s="1" t="s">
        <v>11</v>
      </c>
      <c r="C27" s="1">
        <f>C67</f>
        <v>0</v>
      </c>
      <c r="D27" s="1">
        <f>D67</f>
        <v>0</v>
      </c>
      <c r="E27" s="1">
        <f>C27*D27</f>
        <v>0</v>
      </c>
      <c r="F27" s="3">
        <v>500</v>
      </c>
      <c r="G27" s="3">
        <v>380</v>
      </c>
      <c r="H27" s="3">
        <v>220</v>
      </c>
      <c r="I27" s="226"/>
      <c r="J27" s="226"/>
      <c r="K27" s="226"/>
      <c r="L27" s="24"/>
    </row>
    <row r="28" spans="1:18">
      <c r="C28" s="9" t="s">
        <v>460</v>
      </c>
      <c r="D28" s="9"/>
      <c r="E28" s="9"/>
      <c r="F28" s="9"/>
      <c r="G28" s="9"/>
      <c r="H28" s="9"/>
      <c r="I28" s="9"/>
      <c r="J28" s="9"/>
      <c r="K28" s="9"/>
    </row>
    <row r="29" spans="1:18">
      <c r="C29" s="20" t="s">
        <v>477</v>
      </c>
      <c r="D29" s="1" t="s">
        <v>478</v>
      </c>
    </row>
    <row r="30" spans="1:18">
      <c r="B30" s="20" t="str">
        <f>B45</f>
        <v>Południe</v>
      </c>
      <c r="C30" s="20" t="str">
        <f>'Pom4'!H53</f>
        <v>3-szybowe</v>
      </c>
      <c r="D30" s="20" t="str">
        <f>'Pom4'!H59</f>
        <v>Brak</v>
      </c>
      <c r="E30" s="20">
        <f>IF(C30="brak",0,'Pom4'!J55*'Pom4'!J57)</f>
        <v>2.16</v>
      </c>
      <c r="F30" s="20">
        <f>IF(C30=$F$17,VLOOKUP(B30,tabela_okna,5,0),0)</f>
        <v>0</v>
      </c>
      <c r="G30" s="20">
        <f>IF(C30=$G$17,VLOOKUP(B30,tabela_okna,6,0),0)</f>
        <v>300</v>
      </c>
      <c r="H30" s="20">
        <f>IF(C30=$H$17,VLOOKUP(B30,tabela_okna,7,0),0)</f>
        <v>0</v>
      </c>
      <c r="I30" s="20">
        <f>IF(D30=$I$17,$I$19,0)</f>
        <v>0</v>
      </c>
      <c r="J30" s="20">
        <f>IF(D30=$J$17,$J$19,0)</f>
        <v>0</v>
      </c>
      <c r="K30" s="20">
        <f>IF(D30=$K$17,$K$19,0)</f>
        <v>0</v>
      </c>
      <c r="L30" s="11">
        <f>E30*(F30+G30+H30)*N30</f>
        <v>648</v>
      </c>
      <c r="M30" s="1" t="s">
        <v>68</v>
      </c>
      <c r="N30" s="1">
        <f>IF((I30+J30+K30=0),1,MAX(I30,J30,K30))</f>
        <v>1</v>
      </c>
      <c r="O30" s="27">
        <f>L30+L31</f>
        <v>648</v>
      </c>
      <c r="P30" s="27"/>
      <c r="Q30" s="27"/>
      <c r="R30" s="27"/>
    </row>
    <row r="31" spans="1:18">
      <c r="B31" s="20" t="str">
        <f t="shared" ref="B31:B33" si="1">B46</f>
        <v>Zachód</v>
      </c>
      <c r="C31" s="20" t="str">
        <f>'Pom4'!T53</f>
        <v>Brak</v>
      </c>
      <c r="D31" s="20" t="str">
        <f>'Pom4'!T59</f>
        <v>Brak</v>
      </c>
      <c r="E31" s="20">
        <f>IF(C31="brak",0,'Pom4'!W55*'Pom4'!W57)</f>
        <v>0</v>
      </c>
      <c r="F31" s="20">
        <f>IF(C31=$F$17,VLOOKUP(B31,tabela_okna,5,0),0)</f>
        <v>0</v>
      </c>
      <c r="G31" s="20">
        <f>IF(C31=$G$17,VLOOKUP(B31,tabela_okna,6,0),0)</f>
        <v>0</v>
      </c>
      <c r="H31" s="20">
        <f>IF(C31=$H$17,VLOOKUP(B31,tabela_okna,7,0),0)</f>
        <v>0</v>
      </c>
      <c r="I31" s="20">
        <f>IF(D31=$I$17,$I$19,0)</f>
        <v>0</v>
      </c>
      <c r="J31" s="20">
        <f>IF(D31=$J$17,$J$19,0)</f>
        <v>0</v>
      </c>
      <c r="K31" s="20">
        <f>IF(D31=$K$17,$K$19,0)</f>
        <v>0</v>
      </c>
      <c r="L31" s="11">
        <f>E31*(F31+G31+H31)*N31</f>
        <v>0</v>
      </c>
      <c r="M31" s="1" t="s">
        <v>68</v>
      </c>
      <c r="N31" s="1">
        <f>IF((I31+J31+K31=0),1,MAX(I31,J31,K31))</f>
        <v>1</v>
      </c>
      <c r="O31" s="27"/>
      <c r="P31" s="27">
        <f>L31+L32</f>
        <v>120</v>
      </c>
      <c r="Q31" s="27"/>
      <c r="R31" s="27"/>
    </row>
    <row r="32" spans="1:18">
      <c r="B32" s="20" t="str">
        <f t="shared" si="1"/>
        <v>Północ</v>
      </c>
      <c r="C32" s="20" t="str">
        <f>'Pom4'!T77</f>
        <v>3-szybowe</v>
      </c>
      <c r="D32" s="20" t="str">
        <f>'Pom4'!T83</f>
        <v>Brak</v>
      </c>
      <c r="E32" s="20">
        <f>IF(C32="Brak",0,'Pom4'!W79*'Pom4'!W81)</f>
        <v>2</v>
      </c>
      <c r="F32" s="20">
        <f>IF(C32=$F$17,VLOOKUP(B32,tabela_okna,5,0),0)</f>
        <v>0</v>
      </c>
      <c r="G32" s="20">
        <f>IF(C32=$G$17,VLOOKUP(B32,tabela_okna,6,0),0)</f>
        <v>60</v>
      </c>
      <c r="H32" s="20">
        <f>IF(C32=$H$17,VLOOKUP(B32,tabela_okna,7,0),0)</f>
        <v>0</v>
      </c>
      <c r="I32" s="20">
        <f>IF(D32=$I$17,$I$19,0)</f>
        <v>0</v>
      </c>
      <c r="J32" s="20">
        <f>IF(D32=$J$17,$J$19,0)</f>
        <v>0</v>
      </c>
      <c r="K32" s="20">
        <f>IF(D32=$K$17,$K$19,0)</f>
        <v>0</v>
      </c>
      <c r="L32" s="11">
        <f>E32*(F32+G32+H32)*N32</f>
        <v>120</v>
      </c>
      <c r="M32" s="1" t="s">
        <v>68</v>
      </c>
      <c r="N32" s="1">
        <f t="shared" ref="N32:N33" si="2">IF((I32+J32+K32=0),1,MAX(I32,J32,K32))</f>
        <v>1</v>
      </c>
      <c r="O32" s="27"/>
      <c r="P32" s="27"/>
      <c r="Q32" s="27">
        <f>L32+L33</f>
        <v>120</v>
      </c>
      <c r="R32" s="27"/>
    </row>
    <row r="33" spans="1:19">
      <c r="B33" s="20" t="str">
        <f t="shared" si="1"/>
        <v>Wschód</v>
      </c>
      <c r="C33" s="20" t="str">
        <f>'Pom4'!H77</f>
        <v>Brak</v>
      </c>
      <c r="D33" s="20" t="str">
        <f>'Pom4'!H83</f>
        <v>Brak</v>
      </c>
      <c r="E33" s="20">
        <f>IF(C33="Brak",0,'Pom4'!J79*'Pom4'!J81)</f>
        <v>0</v>
      </c>
      <c r="F33" s="20">
        <f>IF(C33=$F$17,VLOOKUP(B33,tabela_okna,5,0),0)</f>
        <v>0</v>
      </c>
      <c r="G33" s="20">
        <f>IF(C33=$G$17,VLOOKUP(B33,tabela_okna,6,0),0)</f>
        <v>0</v>
      </c>
      <c r="H33" s="20">
        <f>IF(C33=$H$17,VLOOKUP(B33,tabela_okna,7,0),0)</f>
        <v>0</v>
      </c>
      <c r="I33" s="20">
        <f>IF(D33=$I$17,$I$19,0)</f>
        <v>0</v>
      </c>
      <c r="J33" s="20">
        <f>IF(D33=$J$17,$J$19,0)</f>
        <v>0</v>
      </c>
      <c r="K33" s="20">
        <f>IF(D33=$K$17,$K$19,0)</f>
        <v>0</v>
      </c>
      <c r="L33" s="11">
        <f>E33*(F33+G33+H33)*N33</f>
        <v>0</v>
      </c>
      <c r="M33" s="1" t="s">
        <v>68</v>
      </c>
      <c r="N33" s="1">
        <f t="shared" si="2"/>
        <v>1</v>
      </c>
      <c r="O33" s="27"/>
      <c r="P33" s="27"/>
      <c r="Q33" s="27"/>
      <c r="R33" s="27">
        <f>L33+L30</f>
        <v>648</v>
      </c>
    </row>
    <row r="34" spans="1:19">
      <c r="B34" s="20"/>
      <c r="C34" s="20" t="s">
        <v>480</v>
      </c>
      <c r="D34" s="20"/>
      <c r="E34" s="20"/>
      <c r="F34" s="20"/>
      <c r="G34" s="20"/>
      <c r="H34" s="20"/>
      <c r="I34" s="20"/>
      <c r="J34" s="20"/>
      <c r="K34" s="20"/>
      <c r="L34" s="20"/>
    </row>
    <row r="35" spans="1:19">
      <c r="B35" s="20" t="str">
        <f>B30</f>
        <v>Południe</v>
      </c>
      <c r="C35" s="20" t="s">
        <v>454</v>
      </c>
      <c r="D35" s="20"/>
      <c r="E35" s="20">
        <f>IF(C35="Zewnętrzne",'Pom4'!#REF!*'Pom4'!#REF!,0)</f>
        <v>0</v>
      </c>
      <c r="F35" s="20"/>
      <c r="G35" s="20"/>
      <c r="H35" s="20"/>
      <c r="I35" s="20"/>
      <c r="J35" s="20"/>
      <c r="K35" s="20"/>
      <c r="L35" s="20"/>
      <c r="R35" s="1">
        <f>INT(MAX(O30,P31,Q32,R33))</f>
        <v>648</v>
      </c>
      <c r="S35" s="1" t="s">
        <v>68</v>
      </c>
    </row>
    <row r="36" spans="1:19">
      <c r="B36" s="20" t="str">
        <f>B31</f>
        <v>Zachód</v>
      </c>
      <c r="C36" s="20" t="s">
        <v>454</v>
      </c>
      <c r="D36" s="20"/>
      <c r="E36" s="20">
        <f>IF(C36="Zewnętrzne",'Pom4'!#REF!*'Pom4'!#REF!,0)</f>
        <v>0</v>
      </c>
      <c r="F36" s="20"/>
      <c r="G36" s="20"/>
      <c r="H36" s="20"/>
      <c r="I36" s="20"/>
      <c r="J36" s="20"/>
      <c r="K36" s="20"/>
      <c r="L36" s="20"/>
    </row>
    <row r="37" spans="1:19">
      <c r="B37" s="20" t="str">
        <f>B32</f>
        <v>Północ</v>
      </c>
      <c r="C37" s="20" t="s">
        <v>454</v>
      </c>
      <c r="D37" s="20"/>
      <c r="E37" s="20">
        <f>IF(C37="Zewnętrzne",'Pom4'!#REF!*'Pom4'!#REF!,0)</f>
        <v>0</v>
      </c>
      <c r="F37" s="20"/>
      <c r="G37" s="20"/>
      <c r="H37" s="20"/>
      <c r="I37" s="20"/>
      <c r="J37" s="20"/>
      <c r="K37" s="20"/>
      <c r="L37" s="20"/>
    </row>
    <row r="38" spans="1:19">
      <c r="B38" s="20" t="str">
        <f>B33</f>
        <v>Wschód</v>
      </c>
      <c r="C38" s="20" t="s">
        <v>520</v>
      </c>
      <c r="D38" s="20"/>
      <c r="E38" s="20">
        <f>IF(C38="Zewnętrzne",'Pom4'!#REF!*'Pom4'!#REF!,0)</f>
        <v>0</v>
      </c>
      <c r="F38" s="20"/>
      <c r="G38" s="20"/>
      <c r="H38" s="20"/>
      <c r="I38" s="20"/>
      <c r="J38" s="20"/>
      <c r="K38" s="20"/>
      <c r="L38" s="20"/>
    </row>
    <row r="39" spans="1:19">
      <c r="B39" s="20"/>
      <c r="C39" s="20" t="s">
        <v>481</v>
      </c>
      <c r="D39" s="20" t="s">
        <v>478</v>
      </c>
      <c r="E39" s="20"/>
      <c r="F39" s="20"/>
      <c r="G39" s="20"/>
      <c r="H39" s="20"/>
      <c r="I39" s="20"/>
      <c r="J39" s="20"/>
      <c r="K39" s="20"/>
      <c r="L39" s="20"/>
    </row>
    <row r="40" spans="1:19" ht="14.4" thickBot="1">
      <c r="B40" s="20"/>
      <c r="C40" s="20" t="str">
        <f>'Pom4'!H110</f>
        <v>Brak</v>
      </c>
      <c r="D40" s="20" t="str">
        <f>F67</f>
        <v>Brak</v>
      </c>
      <c r="E40" s="20">
        <f>IF(C40="Brak",0,E67)</f>
        <v>0</v>
      </c>
      <c r="F40" s="20">
        <f>IF($C$40=F17,F27,0)</f>
        <v>0</v>
      </c>
      <c r="G40" s="20">
        <f>IF($C$40=G17,G27,0)</f>
        <v>0</v>
      </c>
      <c r="H40" s="20">
        <f>IF($C$40=H17,H27,0)</f>
        <v>0</v>
      </c>
      <c r="I40" s="20">
        <f>IF($D$40=I17,I19,0)</f>
        <v>0</v>
      </c>
      <c r="J40" s="20">
        <f>IF($D$40=J17,J19,0)</f>
        <v>0</v>
      </c>
      <c r="K40" s="20">
        <f>IF($D$40=K17,K19,0)</f>
        <v>0</v>
      </c>
      <c r="L40" s="11">
        <f>E40*(F40+G40+H40)*N40</f>
        <v>0</v>
      </c>
      <c r="M40" s="1" t="s">
        <v>68</v>
      </c>
      <c r="N40" s="1">
        <f t="shared" ref="N40" si="3">IF((I40+J40+K40=0),1,MAX(I40,J40,K40))</f>
        <v>1</v>
      </c>
    </row>
    <row r="41" spans="1:19" ht="14.4" thickBot="1">
      <c r="B41" s="24"/>
      <c r="J41" s="225" t="s">
        <v>21</v>
      </c>
      <c r="K41" s="225"/>
      <c r="L41" s="26">
        <f>INT(MAX(O30,P31,Q32,R33)+L40)</f>
        <v>648</v>
      </c>
      <c r="M41" s="1" t="s">
        <v>68</v>
      </c>
    </row>
    <row r="42" spans="1:19" ht="15.6">
      <c r="B42" s="224" t="s">
        <v>479</v>
      </c>
      <c r="C42" s="224"/>
      <c r="D42" s="224"/>
      <c r="E42" s="224"/>
      <c r="F42" s="224"/>
      <c r="G42" s="224"/>
      <c r="H42" s="224"/>
      <c r="I42" s="224"/>
      <c r="J42" s="224"/>
      <c r="K42" s="224"/>
      <c r="L42" s="224"/>
    </row>
    <row r="43" spans="1:19" ht="25.5" customHeight="1">
      <c r="C43" s="1" t="s">
        <v>3</v>
      </c>
      <c r="D43" s="1" t="s">
        <v>5</v>
      </c>
      <c r="E43" s="1" t="s">
        <v>4</v>
      </c>
      <c r="F43" s="227" t="s">
        <v>19</v>
      </c>
      <c r="G43" s="227"/>
      <c r="H43" s="1" t="s">
        <v>461</v>
      </c>
      <c r="J43" s="221" t="s">
        <v>20</v>
      </c>
      <c r="K43" s="221"/>
      <c r="L43" s="5" t="s">
        <v>16</v>
      </c>
    </row>
    <row r="44" spans="1:19">
      <c r="C44" s="7" t="s">
        <v>7</v>
      </c>
      <c r="D44" s="7" t="s">
        <v>7</v>
      </c>
      <c r="E44" s="7" t="s">
        <v>8</v>
      </c>
      <c r="F44" s="226" t="s">
        <v>8</v>
      </c>
      <c r="G44" s="226"/>
      <c r="J44" s="221" t="s">
        <v>18</v>
      </c>
      <c r="K44" s="221"/>
      <c r="L44" s="7" t="s">
        <v>17</v>
      </c>
    </row>
    <row r="45" spans="1:19">
      <c r="A45" s="1">
        <f>VLOOKUP(B45,lista_kierunki_swiata2,2,0)</f>
        <v>5</v>
      </c>
      <c r="B45" s="25" t="str">
        <f>'Pom4'!H43</f>
        <v>Południe</v>
      </c>
      <c r="C45" s="8">
        <f>'Pom4'!J48</f>
        <v>3.35</v>
      </c>
      <c r="D45" s="8">
        <f>'Pom4'!J50</f>
        <v>2.58</v>
      </c>
      <c r="E45" s="8">
        <f>D45*C45</f>
        <v>8.6430000000000007</v>
      </c>
      <c r="F45" s="221">
        <f>E45-E30-E35</f>
        <v>6.4830000000000005</v>
      </c>
      <c r="G45" s="221"/>
      <c r="H45" s="1" t="str">
        <f>'Pom4'!H46</f>
        <v>Zewnętrzna</v>
      </c>
      <c r="J45" s="1">
        <v>10</v>
      </c>
      <c r="K45" s="1">
        <v>25</v>
      </c>
      <c r="L45" s="1">
        <f>IF(H45="zewnętrzna",F45*K45,F45*J45)</f>
        <v>162.07500000000002</v>
      </c>
    </row>
    <row r="46" spans="1:19">
      <c r="A46" s="1">
        <f>IF(A45=8,2,IF(A45=7,1,A45+2))</f>
        <v>7</v>
      </c>
      <c r="B46" s="1" t="str">
        <f>VLOOKUP(A46,lista_kierunki_swiata,2)</f>
        <v>Zachód</v>
      </c>
      <c r="C46" s="1">
        <f>'Pom4'!W48</f>
        <v>4.95</v>
      </c>
      <c r="D46" s="1">
        <f>'Pom4'!W50</f>
        <v>2.58</v>
      </c>
      <c r="E46" s="8">
        <f>D46*C46</f>
        <v>12.771000000000001</v>
      </c>
      <c r="F46" s="221">
        <f>E46-E31-E36</f>
        <v>12.771000000000001</v>
      </c>
      <c r="G46" s="221"/>
      <c r="H46" s="1" t="str">
        <f>'Pom4'!T46</f>
        <v>Zewnętrzna</v>
      </c>
      <c r="J46" s="1">
        <v>10</v>
      </c>
      <c r="K46" s="1">
        <v>25</v>
      </c>
      <c r="L46" s="1">
        <f t="shared" ref="L46:L48" si="4">IF(H46="zewnętrzna",F46*K46,F46*J46)</f>
        <v>319.27500000000003</v>
      </c>
    </row>
    <row r="47" spans="1:19">
      <c r="A47" s="1">
        <f>IF(A46=8,2,IF(A46=7,1,A46+2))</f>
        <v>1</v>
      </c>
      <c r="B47" s="1" t="str">
        <f>VLOOKUP(A47,lista_kierunki_swiata,2)</f>
        <v>Północ</v>
      </c>
      <c r="C47" s="1">
        <f>'Pom4'!W72</f>
        <v>3.35</v>
      </c>
      <c r="D47" s="1">
        <f>'Pom4'!W74</f>
        <v>2.58</v>
      </c>
      <c r="E47" s="8">
        <f>D47*C47</f>
        <v>8.6430000000000007</v>
      </c>
      <c r="F47" s="221">
        <f>E47-E32-E37</f>
        <v>6.6430000000000007</v>
      </c>
      <c r="G47" s="221"/>
      <c r="H47" s="1" t="str">
        <f>'Pom4'!T70</f>
        <v>Wewnętrzna</v>
      </c>
      <c r="J47" s="1">
        <v>10</v>
      </c>
      <c r="K47" s="1">
        <v>25</v>
      </c>
      <c r="L47" s="1">
        <f t="shared" si="4"/>
        <v>66.430000000000007</v>
      </c>
    </row>
    <row r="48" spans="1:19" ht="14.4" thickBot="1">
      <c r="A48" s="1">
        <f>IF(A47=8,2,IF(A47=7,1,A47+2))</f>
        <v>3</v>
      </c>
      <c r="B48" s="1" t="str">
        <f>VLOOKUP(A48,lista_kierunki_swiata,2)</f>
        <v>Wschód</v>
      </c>
      <c r="C48" s="1">
        <f>'Pom4'!J72</f>
        <v>4.95</v>
      </c>
      <c r="D48" s="1">
        <f>'Pom4'!J74</f>
        <v>2.58</v>
      </c>
      <c r="E48" s="8">
        <f>D48*C48</f>
        <v>12.771000000000001</v>
      </c>
      <c r="F48" s="221">
        <f>E48-E33-E38</f>
        <v>12.771000000000001</v>
      </c>
      <c r="G48" s="221"/>
      <c r="H48" s="1" t="str">
        <f>'Pom4'!H70</f>
        <v>Wewnętrzna</v>
      </c>
      <c r="J48" s="1">
        <v>10</v>
      </c>
      <c r="K48" s="1">
        <v>25</v>
      </c>
      <c r="L48" s="1">
        <f t="shared" si="4"/>
        <v>127.71000000000001</v>
      </c>
    </row>
    <row r="49" spans="2:13" ht="14.4" thickBot="1">
      <c r="C49" s="23"/>
      <c r="J49" s="225" t="s">
        <v>21</v>
      </c>
      <c r="K49" s="225"/>
      <c r="L49" s="26">
        <f>INT(L45+L46+L47+L48)</f>
        <v>675</v>
      </c>
      <c r="M49" s="1" t="s">
        <v>68</v>
      </c>
    </row>
    <row r="51" spans="2:13" ht="15.6">
      <c r="B51" s="224" t="s">
        <v>474</v>
      </c>
      <c r="C51" s="224"/>
      <c r="D51" s="224"/>
      <c r="E51" s="224"/>
      <c r="F51" s="224"/>
      <c r="G51" s="224"/>
      <c r="H51" s="224"/>
      <c r="I51" s="224"/>
      <c r="J51" s="224"/>
      <c r="K51" s="224"/>
      <c r="L51" s="224"/>
    </row>
    <row r="52" spans="2:13" ht="25.5" customHeight="1">
      <c r="C52" s="1" t="s">
        <v>2</v>
      </c>
      <c r="D52" s="1" t="s">
        <v>3</v>
      </c>
      <c r="E52" s="1" t="s">
        <v>4</v>
      </c>
      <c r="J52" s="221" t="s">
        <v>20</v>
      </c>
      <c r="K52" s="221"/>
      <c r="L52" s="5" t="s">
        <v>16</v>
      </c>
    </row>
    <row r="53" spans="2:13">
      <c r="C53" s="3" t="s">
        <v>7</v>
      </c>
      <c r="D53" s="3" t="s">
        <v>7</v>
      </c>
      <c r="E53" s="3" t="s">
        <v>8</v>
      </c>
      <c r="J53" s="221" t="s">
        <v>18</v>
      </c>
      <c r="K53" s="221"/>
      <c r="L53" s="7" t="s">
        <v>17</v>
      </c>
    </row>
    <row r="54" spans="2:13" ht="14.4" thickBot="1">
      <c r="C54" s="1">
        <f>'Pom4'!M27</f>
        <v>4.95</v>
      </c>
      <c r="D54" s="1">
        <f>'Pom4'!M24</f>
        <v>3.35</v>
      </c>
      <c r="E54" s="1">
        <f>IF('Pom4'!L121="Tak",C54*D54,0)</f>
        <v>16.5825</v>
      </c>
      <c r="J54" s="221">
        <v>10</v>
      </c>
      <c r="K54" s="221"/>
      <c r="L54" s="1">
        <f>E54*J54</f>
        <v>165.82499999999999</v>
      </c>
    </row>
    <row r="55" spans="2:13" ht="14.4" thickBot="1">
      <c r="C55" s="23"/>
      <c r="J55" s="225" t="s">
        <v>21</v>
      </c>
      <c r="K55" s="225"/>
      <c r="L55" s="26">
        <f>INT(L54)</f>
        <v>165</v>
      </c>
      <c r="M55" s="1" t="s">
        <v>68</v>
      </c>
    </row>
    <row r="57" spans="2:13" ht="15.6">
      <c r="B57" s="224" t="s">
        <v>24</v>
      </c>
      <c r="C57" s="224"/>
      <c r="D57" s="224"/>
      <c r="E57" s="224"/>
      <c r="F57" s="224"/>
      <c r="G57" s="224"/>
      <c r="H57" s="224"/>
      <c r="I57" s="224"/>
      <c r="J57" s="224"/>
      <c r="K57" s="224"/>
      <c r="L57" s="224"/>
    </row>
    <row r="58" spans="2:13" ht="25.5" customHeight="1">
      <c r="C58" s="221" t="s">
        <v>12</v>
      </c>
      <c r="D58" s="221"/>
      <c r="E58" s="221"/>
      <c r="F58" s="221" t="s">
        <v>20</v>
      </c>
      <c r="G58" s="221"/>
      <c r="H58" s="221"/>
      <c r="L58" s="5" t="s">
        <v>16</v>
      </c>
    </row>
    <row r="59" spans="2:13">
      <c r="C59" s="3"/>
      <c r="D59" s="3"/>
      <c r="E59" s="3"/>
      <c r="F59" s="221" t="str">
        <f>H111</f>
        <v>Płaski</v>
      </c>
      <c r="G59" s="221"/>
      <c r="H59" s="221" t="str">
        <f>H112</f>
        <v>Spadzisty</v>
      </c>
      <c r="I59" s="221"/>
      <c r="J59" s="1" t="str">
        <f>H113</f>
        <v>Strop pomieszczenia bez chłodzenia</v>
      </c>
    </row>
    <row r="60" spans="2:13" ht="27.6">
      <c r="C60" s="3" t="s">
        <v>3</v>
      </c>
      <c r="D60" s="3" t="s">
        <v>2</v>
      </c>
      <c r="E60" s="3" t="s">
        <v>4</v>
      </c>
      <c r="F60" s="4" t="s">
        <v>22</v>
      </c>
      <c r="G60" s="4" t="s">
        <v>23</v>
      </c>
      <c r="H60" s="4" t="s">
        <v>22</v>
      </c>
      <c r="I60" s="4" t="s">
        <v>23</v>
      </c>
      <c r="J60" s="221"/>
      <c r="K60" s="221"/>
      <c r="L60" s="7" t="s">
        <v>17</v>
      </c>
    </row>
    <row r="61" spans="2:13">
      <c r="C61" s="7" t="s">
        <v>7</v>
      </c>
      <c r="D61" s="7" t="s">
        <v>7</v>
      </c>
      <c r="E61" s="7" t="s">
        <v>8</v>
      </c>
      <c r="F61" s="5" t="s">
        <v>18</v>
      </c>
      <c r="G61" s="5" t="s">
        <v>18</v>
      </c>
      <c r="H61" s="5" t="s">
        <v>18</v>
      </c>
      <c r="I61" s="5" t="s">
        <v>18</v>
      </c>
      <c r="J61" s="221" t="s">
        <v>18</v>
      </c>
      <c r="K61" s="221"/>
    </row>
    <row r="62" spans="2:13">
      <c r="F62" s="3">
        <v>60</v>
      </c>
      <c r="G62" s="3">
        <v>30</v>
      </c>
      <c r="H62" s="3">
        <v>50</v>
      </c>
      <c r="I62" s="1">
        <v>25</v>
      </c>
      <c r="J62" s="221">
        <v>10</v>
      </c>
      <c r="K62" s="221"/>
    </row>
    <row r="63" spans="2:13">
      <c r="B63" s="1" t="s">
        <v>475</v>
      </c>
      <c r="C63" s="1">
        <f>'Pom4'!M24</f>
        <v>3.35</v>
      </c>
      <c r="D63" s="1">
        <f>'Pom4'!M27</f>
        <v>4.95</v>
      </c>
      <c r="E63" s="1">
        <f>C63*D63</f>
        <v>16.5825</v>
      </c>
      <c r="F63" s="221" t="str">
        <f>'Pom4'!H104</f>
        <v>Spadzisty</v>
      </c>
      <c r="G63" s="221"/>
      <c r="H63" s="221" t="str">
        <f>'Pom4'!H107</f>
        <v>Izolowany</v>
      </c>
      <c r="I63" s="221"/>
      <c r="J63" s="3"/>
      <c r="K63" s="3"/>
      <c r="L63" s="1">
        <f>(C63*D63-C67*D67)*(F66+H66+J66)</f>
        <v>414.5625</v>
      </c>
    </row>
    <row r="64" spans="2:13">
      <c r="F64" s="221">
        <f>IF(F63=F59,1,0)</f>
        <v>0</v>
      </c>
      <c r="G64" s="221"/>
      <c r="H64" s="221">
        <f>IF(F63=H59,1,0)</f>
        <v>1</v>
      </c>
      <c r="I64" s="221"/>
      <c r="J64" s="221">
        <f>IF(F63=K59,1,0)</f>
        <v>0</v>
      </c>
      <c r="K64" s="221"/>
    </row>
    <row r="65" spans="2:13">
      <c r="F65" s="221">
        <f>IF(H63=F60,F62,G62)</f>
        <v>30</v>
      </c>
      <c r="G65" s="221"/>
      <c r="H65" s="221">
        <f>IF(H63=H60,H62,I62)</f>
        <v>25</v>
      </c>
      <c r="I65" s="221"/>
      <c r="J65" s="221">
        <v>10</v>
      </c>
      <c r="K65" s="221"/>
    </row>
    <row r="66" spans="2:13">
      <c r="F66" s="221">
        <f>F64*F65</f>
        <v>0</v>
      </c>
      <c r="G66" s="221"/>
      <c r="H66" s="221">
        <f t="shared" ref="H66" si="5">H64*H65</f>
        <v>25</v>
      </c>
      <c r="I66" s="221"/>
      <c r="J66" s="221">
        <f t="shared" ref="J66" si="6">J64*J65</f>
        <v>0</v>
      </c>
      <c r="K66" s="221"/>
    </row>
    <row r="67" spans="2:13" ht="14.4" thickBot="1">
      <c r="B67" s="1" t="s">
        <v>463</v>
      </c>
      <c r="C67" s="1">
        <f>'Pom4'!J112</f>
        <v>0</v>
      </c>
      <c r="D67" s="1">
        <f>'Pom4'!J114</f>
        <v>0</v>
      </c>
      <c r="E67" s="1">
        <f>C67*D67</f>
        <v>0</v>
      </c>
      <c r="F67" s="221" t="str">
        <f>'Pom4'!H116</f>
        <v>Brak</v>
      </c>
      <c r="G67" s="221"/>
      <c r="H67" s="221"/>
      <c r="I67" s="221"/>
      <c r="J67" s="3"/>
      <c r="K67" s="3"/>
    </row>
    <row r="68" spans="2:13" ht="14.4" thickBot="1">
      <c r="J68" s="225" t="s">
        <v>21</v>
      </c>
      <c r="K68" s="225"/>
      <c r="L68" s="26">
        <f>INT(L63+L67)</f>
        <v>414</v>
      </c>
      <c r="M68" s="1" t="s">
        <v>68</v>
      </c>
    </row>
    <row r="70" spans="2:13" ht="15.6">
      <c r="B70" s="224" t="s">
        <v>25</v>
      </c>
      <c r="C70" s="224"/>
      <c r="D70" s="224"/>
      <c r="E70" s="224"/>
      <c r="F70" s="224"/>
      <c r="G70" s="224"/>
      <c r="H70" s="224"/>
      <c r="I70" s="224"/>
      <c r="J70" s="224"/>
      <c r="K70" s="224"/>
      <c r="L70" s="224"/>
    </row>
    <row r="71" spans="2:13" ht="25.5" customHeight="1">
      <c r="C71" s="221" t="s">
        <v>20</v>
      </c>
      <c r="D71" s="221"/>
      <c r="E71" s="1" t="s">
        <v>27</v>
      </c>
      <c r="L71" s="5" t="s">
        <v>16</v>
      </c>
    </row>
    <row r="72" spans="2:13">
      <c r="C72" s="221" t="s">
        <v>17</v>
      </c>
      <c r="D72" s="221"/>
      <c r="L72" s="3" t="s">
        <v>17</v>
      </c>
    </row>
    <row r="73" spans="2:13">
      <c r="B73" s="1" t="s">
        <v>31</v>
      </c>
      <c r="C73" s="221">
        <v>150</v>
      </c>
      <c r="D73" s="221"/>
      <c r="E73" s="1">
        <f>IF(F73="Tak",1,0)</f>
        <v>1</v>
      </c>
      <c r="F73" s="1" t="str">
        <f>'Pom4'!G138</f>
        <v>Tak</v>
      </c>
      <c r="L73" s="1">
        <f t="shared" ref="L73:L77" si="7">E73*C73</f>
        <v>150</v>
      </c>
    </row>
    <row r="74" spans="2:13">
      <c r="B74" s="1" t="s">
        <v>32</v>
      </c>
      <c r="C74" s="221">
        <v>25</v>
      </c>
      <c r="D74" s="221"/>
      <c r="E74" s="1">
        <f t="shared" ref="E74:E77" si="8">IF(F74="Tak",1,0)</f>
        <v>1</v>
      </c>
      <c r="F74" s="1" t="str">
        <f>'Pom4'!G141</f>
        <v>Tak</v>
      </c>
      <c r="L74" s="1">
        <f t="shared" si="7"/>
        <v>25</v>
      </c>
    </row>
    <row r="75" spans="2:13">
      <c r="B75" s="1" t="s">
        <v>33</v>
      </c>
      <c r="C75" s="221">
        <v>75</v>
      </c>
      <c r="D75" s="221"/>
      <c r="E75" s="1">
        <f t="shared" si="8"/>
        <v>0</v>
      </c>
      <c r="F75" s="1" t="str">
        <f>'Pom4'!Q138</f>
        <v>Nie</v>
      </c>
      <c r="L75" s="1">
        <f t="shared" si="7"/>
        <v>0</v>
      </c>
    </row>
    <row r="76" spans="2:13">
      <c r="B76" s="1" t="s">
        <v>34</v>
      </c>
      <c r="C76" s="221">
        <v>175</v>
      </c>
      <c r="D76" s="221"/>
      <c r="E76" s="1">
        <f t="shared" si="8"/>
        <v>0</v>
      </c>
      <c r="F76" s="1" t="str">
        <f>'Pom4'!G144</f>
        <v>Nie</v>
      </c>
      <c r="L76" s="1">
        <f t="shared" si="7"/>
        <v>0</v>
      </c>
    </row>
    <row r="77" spans="2:13" ht="14.4" thickBot="1">
      <c r="B77" s="1" t="s">
        <v>26</v>
      </c>
      <c r="C77" s="221">
        <v>150</v>
      </c>
      <c r="D77" s="221"/>
      <c r="E77" s="1">
        <f t="shared" si="8"/>
        <v>1</v>
      </c>
      <c r="F77" s="1" t="str">
        <f>'Pom4'!Q141</f>
        <v>Tak</v>
      </c>
      <c r="L77" s="1">
        <f t="shared" si="7"/>
        <v>150</v>
      </c>
    </row>
    <row r="78" spans="2:13" ht="14.4" thickBot="1">
      <c r="J78" s="225" t="s">
        <v>21</v>
      </c>
      <c r="K78" s="225"/>
      <c r="L78" s="26">
        <f>SUM(L73:L77)</f>
        <v>325</v>
      </c>
      <c r="M78" s="1" t="s">
        <v>68</v>
      </c>
    </row>
    <row r="80" spans="2:13" ht="15.6">
      <c r="B80" s="224" t="s">
        <v>28</v>
      </c>
      <c r="C80" s="224"/>
      <c r="D80" s="224"/>
      <c r="E80" s="224"/>
      <c r="F80" s="224"/>
      <c r="G80" s="224"/>
      <c r="H80" s="224"/>
      <c r="I80" s="224"/>
      <c r="J80" s="224"/>
      <c r="K80" s="224"/>
      <c r="L80" s="224"/>
    </row>
    <row r="81" spans="2:13" ht="25.5" customHeight="1">
      <c r="L81" s="5" t="s">
        <v>16</v>
      </c>
    </row>
    <row r="82" spans="2:13" ht="14.4" thickBot="1">
      <c r="B82" s="1" t="s">
        <v>29</v>
      </c>
      <c r="E82" s="1" t="s">
        <v>17</v>
      </c>
      <c r="F82" s="1">
        <v>115</v>
      </c>
      <c r="H82" s="1" t="s">
        <v>28</v>
      </c>
      <c r="I82" s="1">
        <f>'Pom4'!Q144</f>
        <v>2</v>
      </c>
      <c r="L82" s="1">
        <f>I82*F82</f>
        <v>230</v>
      </c>
    </row>
    <row r="83" spans="2:13" ht="14.4" thickBot="1">
      <c r="J83" s="225" t="s">
        <v>21</v>
      </c>
      <c r="K83" s="225"/>
      <c r="L83" s="26">
        <f>L82</f>
        <v>230</v>
      </c>
      <c r="M83" s="1" t="s">
        <v>68</v>
      </c>
    </row>
    <row r="85" spans="2:13" ht="18">
      <c r="B85" s="222" t="s">
        <v>30</v>
      </c>
      <c r="C85" s="222"/>
      <c r="D85" s="222"/>
      <c r="E85" s="222"/>
      <c r="F85" s="222"/>
      <c r="G85" s="222"/>
      <c r="H85" s="222"/>
      <c r="I85" s="222"/>
      <c r="J85" s="223">
        <f>L41+L49+L55+L68+L78+L83</f>
        <v>2457</v>
      </c>
      <c r="K85" s="223"/>
      <c r="L85" s="223"/>
    </row>
    <row r="87" spans="2:13">
      <c r="K87" s="1">
        <f>'Pom4'!M159+'Pom4'!M162</f>
        <v>0</v>
      </c>
    </row>
    <row r="88" spans="2:13">
      <c r="K88" s="1">
        <f>(L83+L78+L68+L55+L41+L49)+K87</f>
        <v>2457</v>
      </c>
      <c r="L88" s="1">
        <f>ROUND(K88/E6/100,2)</f>
        <v>1.48</v>
      </c>
      <c r="M88" s="1" t="s">
        <v>486</v>
      </c>
    </row>
    <row r="89" spans="2:13">
      <c r="B89" s="1" t="s">
        <v>442</v>
      </c>
      <c r="E89" s="20" t="s">
        <v>439</v>
      </c>
      <c r="F89" s="1">
        <v>1</v>
      </c>
      <c r="G89" s="1" t="s">
        <v>490</v>
      </c>
      <c r="H89" s="1" t="s">
        <v>472</v>
      </c>
    </row>
    <row r="90" spans="2:13">
      <c r="B90" s="1" t="s">
        <v>443</v>
      </c>
      <c r="E90" s="21" t="s">
        <v>448</v>
      </c>
      <c r="F90" s="1">
        <v>2</v>
      </c>
      <c r="G90" s="1" t="s">
        <v>491</v>
      </c>
      <c r="H90" s="1" t="s">
        <v>473</v>
      </c>
    </row>
    <row r="91" spans="2:13">
      <c r="B91" s="1" t="s">
        <v>444</v>
      </c>
      <c r="E91" s="21" t="s">
        <v>438</v>
      </c>
      <c r="F91" s="1">
        <v>3</v>
      </c>
      <c r="G91" s="1" t="s">
        <v>492</v>
      </c>
    </row>
    <row r="92" spans="2:13">
      <c r="B92" s="1" t="s">
        <v>445</v>
      </c>
      <c r="E92" s="22" t="s">
        <v>449</v>
      </c>
      <c r="F92" s="1">
        <v>4</v>
      </c>
      <c r="G92" s="1" t="s">
        <v>493</v>
      </c>
      <c r="H92" s="1" t="s">
        <v>454</v>
      </c>
    </row>
    <row r="93" spans="2:13">
      <c r="B93" s="1" t="s">
        <v>446</v>
      </c>
      <c r="E93" s="1" t="s">
        <v>440</v>
      </c>
      <c r="F93" s="1">
        <v>5</v>
      </c>
      <c r="G93" s="1" t="s">
        <v>494</v>
      </c>
      <c r="H93" s="1" t="s">
        <v>470</v>
      </c>
    </row>
    <row r="94" spans="2:13">
      <c r="E94" s="20" t="s">
        <v>462</v>
      </c>
      <c r="F94" s="1">
        <v>6</v>
      </c>
      <c r="G94" s="1" t="s">
        <v>495</v>
      </c>
      <c r="H94" s="1" t="s">
        <v>469</v>
      </c>
    </row>
    <row r="95" spans="2:13">
      <c r="E95" s="20" t="s">
        <v>441</v>
      </c>
      <c r="F95" s="1">
        <v>7</v>
      </c>
      <c r="G95" s="1" t="s">
        <v>68</v>
      </c>
      <c r="H95" s="1" t="s">
        <v>471</v>
      </c>
    </row>
    <row r="96" spans="2:13">
      <c r="E96" s="20"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25" t="s">
        <v>488</v>
      </c>
    </row>
    <row r="122" spans="1:8" ht="14.4">
      <c r="C122" s="123" t="s">
        <v>555</v>
      </c>
      <c r="D122" s="123">
        <v>0.9</v>
      </c>
      <c r="E122" s="123" t="s">
        <v>556</v>
      </c>
      <c r="F122" t="s">
        <v>557</v>
      </c>
      <c r="G122" s="1" t="s">
        <v>558</v>
      </c>
    </row>
    <row r="123" spans="1:8" ht="14.4">
      <c r="A123" s="1">
        <v>1</v>
      </c>
      <c r="B123" s="127" t="s">
        <v>559</v>
      </c>
      <c r="C123" s="124">
        <v>450</v>
      </c>
      <c r="D123" s="123">
        <f>E123*0.9</f>
        <v>3150</v>
      </c>
      <c r="E123" s="124">
        <v>3500</v>
      </c>
      <c r="F123" s="1">
        <f>$K$88</f>
        <v>2457</v>
      </c>
      <c r="G123" s="1">
        <f>IF(F123&lt;=D123,1,5)</f>
        <v>1</v>
      </c>
      <c r="H123" s="1" t="s">
        <v>549</v>
      </c>
    </row>
    <row r="124" spans="1:8" ht="14.4">
      <c r="A124" s="1">
        <v>2</v>
      </c>
      <c r="B124" s="127" t="s">
        <v>553</v>
      </c>
      <c r="C124" s="124">
        <v>700</v>
      </c>
      <c r="D124" s="123">
        <f t="shared" ref="D124:D126" si="9">E124*0.9</f>
        <v>3600</v>
      </c>
      <c r="E124" s="124">
        <v>4000</v>
      </c>
      <c r="F124" s="1">
        <f>$K$88</f>
        <v>2457</v>
      </c>
      <c r="G124" s="1">
        <f>IF(F124&lt;=D124,2,5)</f>
        <v>2</v>
      </c>
      <c r="H124" s="1" t="s">
        <v>550</v>
      </c>
    </row>
    <row r="125" spans="1:8" ht="14.4">
      <c r="A125" s="1">
        <v>3</v>
      </c>
      <c r="B125" s="127" t="s">
        <v>560</v>
      </c>
      <c r="C125" s="124">
        <v>1260</v>
      </c>
      <c r="D125" s="123">
        <f t="shared" si="9"/>
        <v>5940</v>
      </c>
      <c r="E125" s="126">
        <v>6600</v>
      </c>
      <c r="F125" s="1">
        <f>$K$88</f>
        <v>2457</v>
      </c>
      <c r="G125" s="1">
        <f>IF(F125&lt;=D125,3,5)</f>
        <v>3</v>
      </c>
      <c r="H125" s="1" t="s">
        <v>551</v>
      </c>
    </row>
    <row r="126" spans="1:8" ht="14.4">
      <c r="A126" s="1">
        <v>4</v>
      </c>
      <c r="B126" s="127" t="s">
        <v>554</v>
      </c>
      <c r="C126" s="124">
        <v>1930</v>
      </c>
      <c r="D126" s="123">
        <f t="shared" si="9"/>
        <v>7965</v>
      </c>
      <c r="E126" s="126">
        <v>8850</v>
      </c>
      <c r="F126" s="1">
        <f>$K$88</f>
        <v>2457</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urc+hhCHzZ8WqY+qLjiynTzyH6UdhJUKzlX8doz7kl/0qQ4RtCnwxqy3LcyUKhG1tJlrNkzFAVH3EutVPNyjuw==" saltValue="QL+HEOIpMo7c4IqUWZlrhg==" spinCount="100000" sheet="1" objects="1" scenarios="1"/>
  <mergeCells count="58">
    <mergeCell ref="I19:I27"/>
    <mergeCell ref="J19:J27"/>
    <mergeCell ref="K19:K27"/>
    <mergeCell ref="B2:L2"/>
    <mergeCell ref="B15:L15"/>
    <mergeCell ref="C16:E16"/>
    <mergeCell ref="F16:H16"/>
    <mergeCell ref="I16:K16"/>
    <mergeCell ref="B51:L51"/>
    <mergeCell ref="J41:K41"/>
    <mergeCell ref="B42:L42"/>
    <mergeCell ref="F43:G43"/>
    <mergeCell ref="J43:K43"/>
    <mergeCell ref="F44:G44"/>
    <mergeCell ref="J44:K44"/>
    <mergeCell ref="F45:G45"/>
    <mergeCell ref="F46:G46"/>
    <mergeCell ref="F47:G47"/>
    <mergeCell ref="F48:G48"/>
    <mergeCell ref="J49:K49"/>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F64:G64"/>
    <mergeCell ref="H64:I64"/>
    <mergeCell ref="J64:K64"/>
    <mergeCell ref="F65:G65"/>
    <mergeCell ref="H65:I65"/>
    <mergeCell ref="J65:K65"/>
    <mergeCell ref="C76:D76"/>
    <mergeCell ref="F66:G66"/>
    <mergeCell ref="H66:I66"/>
    <mergeCell ref="J66:K66"/>
    <mergeCell ref="F67:I67"/>
    <mergeCell ref="J68:K68"/>
    <mergeCell ref="B70:L70"/>
    <mergeCell ref="C71:D71"/>
    <mergeCell ref="C72:D72"/>
    <mergeCell ref="C73:D73"/>
    <mergeCell ref="C74:D74"/>
    <mergeCell ref="C75:D75"/>
    <mergeCell ref="C77:D77"/>
    <mergeCell ref="J78:K78"/>
    <mergeCell ref="B80:L80"/>
    <mergeCell ref="J83:K83"/>
    <mergeCell ref="B85:I85"/>
    <mergeCell ref="J85:L8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D6C3-AC87-4D4F-8DB7-261D19B74E65}">
  <sheetPr codeName="Arkusz5"/>
  <dimension ref="A2:S134"/>
  <sheetViews>
    <sheetView zoomScale="70" zoomScaleNormal="70" workbookViewId="0">
      <selection activeCell="L97" sqref="L97"/>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24" t="s">
        <v>0</v>
      </c>
      <c r="C2" s="224"/>
      <c r="D2" s="224"/>
      <c r="E2" s="224"/>
      <c r="F2" s="224"/>
      <c r="G2" s="224"/>
      <c r="H2" s="224"/>
      <c r="I2" s="224"/>
      <c r="J2" s="224"/>
      <c r="K2" s="224"/>
      <c r="L2" s="224"/>
    </row>
    <row r="3" spans="2:12">
      <c r="B3" s="12" t="s">
        <v>1</v>
      </c>
      <c r="C3" s="12"/>
      <c r="D3" s="12" t="s">
        <v>13</v>
      </c>
      <c r="E3" s="13">
        <v>1</v>
      </c>
      <c r="F3" s="12"/>
      <c r="G3" s="10"/>
      <c r="H3" s="10"/>
      <c r="I3" s="10"/>
      <c r="J3" s="10"/>
      <c r="K3" s="10"/>
      <c r="L3" s="10"/>
    </row>
    <row r="4" spans="2:12">
      <c r="B4" s="12" t="s">
        <v>2</v>
      </c>
      <c r="C4" s="12"/>
      <c r="D4" s="12" t="s">
        <v>7</v>
      </c>
      <c r="E4" s="13">
        <f>'Pom5'!M27</f>
        <v>6.1</v>
      </c>
      <c r="F4" s="12"/>
      <c r="G4" s="10"/>
      <c r="H4" s="10"/>
      <c r="I4" s="10"/>
      <c r="J4" s="10"/>
      <c r="K4" s="10"/>
      <c r="L4" s="10"/>
    </row>
    <row r="5" spans="2:12">
      <c r="B5" s="12" t="s">
        <v>3</v>
      </c>
      <c r="C5" s="12"/>
      <c r="D5" s="12" t="s">
        <v>7</v>
      </c>
      <c r="E5" s="13">
        <f>'Pom5'!M24</f>
        <v>6.45</v>
      </c>
      <c r="F5" s="12"/>
      <c r="G5" s="10"/>
      <c r="H5" s="10"/>
      <c r="I5" s="10"/>
      <c r="J5" s="10"/>
      <c r="K5" s="10"/>
      <c r="L5" s="10"/>
    </row>
    <row r="6" spans="2:12">
      <c r="B6" s="12" t="s">
        <v>4</v>
      </c>
      <c r="C6" s="12"/>
      <c r="D6" s="12" t="s">
        <v>8</v>
      </c>
      <c r="E6" s="13">
        <f>E4*E5</f>
        <v>39.344999999999999</v>
      </c>
      <c r="F6" s="12"/>
      <c r="G6" s="10"/>
      <c r="H6" s="10"/>
      <c r="I6" s="10"/>
      <c r="J6" s="10"/>
      <c r="K6" s="10"/>
      <c r="L6" s="10"/>
    </row>
    <row r="7" spans="2:12">
      <c r="B7" s="12" t="s">
        <v>5</v>
      </c>
      <c r="C7" s="12"/>
      <c r="D7" s="12" t="s">
        <v>7</v>
      </c>
      <c r="E7" s="13">
        <f>'Pom5'!M30</f>
        <v>2.4500000000000002</v>
      </c>
      <c r="F7" s="12"/>
      <c r="G7" s="10"/>
      <c r="H7" s="10"/>
      <c r="I7" s="10"/>
      <c r="J7" s="10"/>
      <c r="K7" s="10"/>
      <c r="L7" s="10"/>
    </row>
    <row r="8" spans="2:12">
      <c r="B8" s="12" t="s">
        <v>6</v>
      </c>
      <c r="C8" s="12"/>
      <c r="D8" s="12" t="s">
        <v>9</v>
      </c>
      <c r="E8" s="13">
        <f>E6*E7</f>
        <v>96.395250000000004</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24" t="s">
        <v>35</v>
      </c>
      <c r="C15" s="224"/>
      <c r="D15" s="224"/>
      <c r="E15" s="224"/>
      <c r="F15" s="224"/>
      <c r="G15" s="224"/>
      <c r="H15" s="224"/>
      <c r="I15" s="224"/>
      <c r="J15" s="224"/>
      <c r="K15" s="224"/>
      <c r="L15" s="224"/>
    </row>
    <row r="16" spans="2:12">
      <c r="C16" s="221" t="s">
        <v>12</v>
      </c>
      <c r="D16" s="221"/>
      <c r="E16" s="221"/>
      <c r="F16" s="221" t="s">
        <v>14</v>
      </c>
      <c r="G16" s="221"/>
      <c r="H16" s="221"/>
      <c r="I16" s="221" t="s">
        <v>15</v>
      </c>
      <c r="J16" s="221"/>
      <c r="K16" s="221"/>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0" t="s">
        <v>439</v>
      </c>
      <c r="F19" s="3">
        <v>65</v>
      </c>
      <c r="G19" s="3">
        <v>60</v>
      </c>
      <c r="H19" s="3">
        <v>35</v>
      </c>
      <c r="I19" s="226">
        <v>0.7</v>
      </c>
      <c r="J19" s="226">
        <v>0.3</v>
      </c>
      <c r="K19" s="226">
        <v>0.15</v>
      </c>
      <c r="L19" s="1">
        <f t="shared" ref="L19:L26" si="0">E19*G19*$I$19</f>
        <v>0</v>
      </c>
    </row>
    <row r="20" spans="1:18">
      <c r="A20" s="1">
        <v>2</v>
      </c>
      <c r="B20" s="21" t="s">
        <v>448</v>
      </c>
      <c r="F20" s="3">
        <v>80</v>
      </c>
      <c r="G20" s="3">
        <v>70</v>
      </c>
      <c r="H20" s="3">
        <v>40</v>
      </c>
      <c r="I20" s="226"/>
      <c r="J20" s="226"/>
      <c r="K20" s="226"/>
      <c r="L20" s="1">
        <f t="shared" si="0"/>
        <v>0</v>
      </c>
    </row>
    <row r="21" spans="1:18">
      <c r="A21" s="1">
        <v>3</v>
      </c>
      <c r="B21" s="21" t="s">
        <v>438</v>
      </c>
      <c r="F21" s="3">
        <v>310</v>
      </c>
      <c r="G21" s="3">
        <v>280</v>
      </c>
      <c r="H21" s="3">
        <v>155</v>
      </c>
      <c r="I21" s="226"/>
      <c r="J21" s="226"/>
      <c r="K21" s="226"/>
      <c r="L21" s="1">
        <f>E21*G21*$I$19</f>
        <v>0</v>
      </c>
    </row>
    <row r="22" spans="1:18">
      <c r="A22" s="1">
        <v>4</v>
      </c>
      <c r="B22" s="22" t="s">
        <v>449</v>
      </c>
      <c r="F22" s="3">
        <v>270</v>
      </c>
      <c r="G22" s="3">
        <v>240</v>
      </c>
      <c r="H22" s="3">
        <v>135</v>
      </c>
      <c r="I22" s="226"/>
      <c r="J22" s="226"/>
      <c r="K22" s="226"/>
      <c r="L22" s="1">
        <f t="shared" si="0"/>
        <v>0</v>
      </c>
    </row>
    <row r="23" spans="1:18">
      <c r="A23" s="1">
        <v>5</v>
      </c>
      <c r="B23" s="1" t="s">
        <v>440</v>
      </c>
      <c r="F23" s="3">
        <v>350</v>
      </c>
      <c r="G23" s="3">
        <v>300</v>
      </c>
      <c r="H23" s="3">
        <v>165</v>
      </c>
      <c r="I23" s="226"/>
      <c r="J23" s="226"/>
      <c r="K23" s="226"/>
      <c r="L23" s="1">
        <f>E23*G23*$I$19</f>
        <v>0</v>
      </c>
    </row>
    <row r="24" spans="1:18">
      <c r="A24" s="1">
        <v>6</v>
      </c>
      <c r="B24" s="20" t="s">
        <v>462</v>
      </c>
      <c r="F24" s="3">
        <v>310</v>
      </c>
      <c r="G24" s="3">
        <v>280</v>
      </c>
      <c r="H24" s="3">
        <v>155</v>
      </c>
      <c r="I24" s="226"/>
      <c r="J24" s="226"/>
      <c r="K24" s="226"/>
      <c r="L24" s="1">
        <f t="shared" si="0"/>
        <v>0</v>
      </c>
    </row>
    <row r="25" spans="1:18">
      <c r="A25" s="1">
        <v>7</v>
      </c>
      <c r="B25" s="20" t="s">
        <v>441</v>
      </c>
      <c r="F25" s="3">
        <v>320</v>
      </c>
      <c r="G25" s="3">
        <v>290</v>
      </c>
      <c r="H25" s="3">
        <v>160</v>
      </c>
      <c r="I25" s="226"/>
      <c r="J25" s="226"/>
      <c r="K25" s="226"/>
      <c r="L25" s="1">
        <f t="shared" si="0"/>
        <v>0</v>
      </c>
    </row>
    <row r="26" spans="1:18">
      <c r="A26" s="1">
        <v>8</v>
      </c>
      <c r="B26" s="20" t="s">
        <v>450</v>
      </c>
      <c r="F26" s="3">
        <v>250</v>
      </c>
      <c r="G26" s="3">
        <v>240</v>
      </c>
      <c r="H26" s="3">
        <v>135</v>
      </c>
      <c r="I26" s="226"/>
      <c r="J26" s="226"/>
      <c r="K26" s="226"/>
      <c r="L26" s="1">
        <f t="shared" si="0"/>
        <v>0</v>
      </c>
    </row>
    <row r="27" spans="1:18">
      <c r="B27" s="1" t="s">
        <v>11</v>
      </c>
      <c r="C27" s="1">
        <f>C67</f>
        <v>0</v>
      </c>
      <c r="D27" s="1">
        <f>D67</f>
        <v>0</v>
      </c>
      <c r="E27" s="1">
        <f>C27*D27</f>
        <v>0</v>
      </c>
      <c r="F27" s="3">
        <v>500</v>
      </c>
      <c r="G27" s="3">
        <v>380</v>
      </c>
      <c r="H27" s="3">
        <v>220</v>
      </c>
      <c r="I27" s="226"/>
      <c r="J27" s="226"/>
      <c r="K27" s="226"/>
      <c r="L27" s="24"/>
    </row>
    <row r="28" spans="1:18">
      <c r="C28" s="9" t="s">
        <v>460</v>
      </c>
      <c r="D28" s="9"/>
      <c r="E28" s="9"/>
      <c r="F28" s="9"/>
      <c r="G28" s="9"/>
      <c r="H28" s="9"/>
      <c r="I28" s="9"/>
      <c r="J28" s="9"/>
      <c r="K28" s="9"/>
    </row>
    <row r="29" spans="1:18">
      <c r="C29" s="20" t="s">
        <v>477</v>
      </c>
      <c r="D29" s="1" t="s">
        <v>478</v>
      </c>
    </row>
    <row r="30" spans="1:18">
      <c r="B30" s="20" t="str">
        <f>B45</f>
        <v>Zachód</v>
      </c>
      <c r="C30" s="20" t="str">
        <f>'Pom5'!H53</f>
        <v>2-szybowe</v>
      </c>
      <c r="D30" s="20" t="str">
        <f>'Pom5'!H59</f>
        <v>Rolety wewnętrzne</v>
      </c>
      <c r="E30" s="20">
        <f>IF(C30="brak",0,'Pom5'!J55*'Pom5'!J57)</f>
        <v>1.9800000000000002</v>
      </c>
      <c r="F30" s="20">
        <f>IF(C30=$F$17,VLOOKUP(B30,tabela_okna,5,0),0)</f>
        <v>320</v>
      </c>
      <c r="G30" s="20">
        <f>IF(C30=$G$17,VLOOKUP(B30,tabela_okna,6,0),0)</f>
        <v>0</v>
      </c>
      <c r="H30" s="20">
        <f>IF(C30=$H$17,VLOOKUP(B30,tabela_okna,7,0),0)</f>
        <v>0</v>
      </c>
      <c r="I30" s="20">
        <f>IF(D30=$I$17,$I$19,0)</f>
        <v>0.7</v>
      </c>
      <c r="J30" s="20">
        <f>IF(D30=$J$17,$J$19,0)</f>
        <v>0</v>
      </c>
      <c r="K30" s="20">
        <f>IF(D30=$K$17,$K$19,0)</f>
        <v>0</v>
      </c>
      <c r="L30" s="11">
        <f>E30*(F30+G30+H30)*N30</f>
        <v>443.52</v>
      </c>
      <c r="M30" s="1" t="s">
        <v>68</v>
      </c>
      <c r="N30" s="1">
        <f>IF((I30+J30+K30=0),1,MAX(I30,J30,K30))</f>
        <v>0.7</v>
      </c>
      <c r="O30" s="27">
        <f>L30+L31</f>
        <v>443.52</v>
      </c>
      <c r="P30" s="27"/>
      <c r="Q30" s="27"/>
      <c r="R30" s="27"/>
    </row>
    <row r="31" spans="1:18">
      <c r="B31" s="20" t="str">
        <f t="shared" ref="B31:B33" si="1">B46</f>
        <v>Północ</v>
      </c>
      <c r="C31" s="20" t="str">
        <f>'Pom5'!T53</f>
        <v>Brak</v>
      </c>
      <c r="D31" s="20" t="str">
        <f>'Pom5'!T59</f>
        <v>Brak</v>
      </c>
      <c r="E31" s="20">
        <f>IF(C31="brak",0,'Pom5'!W55*'Pom5'!W57)</f>
        <v>0</v>
      </c>
      <c r="F31" s="20">
        <f>IF(C31=$F$17,VLOOKUP(B31,tabela_okna,5,0),0)</f>
        <v>0</v>
      </c>
      <c r="G31" s="20">
        <f>IF(C31=$G$17,VLOOKUP(B31,tabela_okna,6,0),0)</f>
        <v>0</v>
      </c>
      <c r="H31" s="20">
        <f>IF(C31=$H$17,VLOOKUP(B31,tabela_okna,7,0),0)</f>
        <v>0</v>
      </c>
      <c r="I31" s="20">
        <f>IF(D31=$I$17,$I$19,0)</f>
        <v>0</v>
      </c>
      <c r="J31" s="20">
        <f>IF(D31=$J$17,$J$19,0)</f>
        <v>0</v>
      </c>
      <c r="K31" s="20">
        <f>IF(D31=$K$17,$K$19,0)</f>
        <v>0</v>
      </c>
      <c r="L31" s="11">
        <f>E31*(F31+G31+H31)*N31</f>
        <v>0</v>
      </c>
      <c r="M31" s="1" t="s">
        <v>68</v>
      </c>
      <c r="N31" s="1">
        <f>IF((I31+J31+K31=0),1,MAX(I31,J31,K31))</f>
        <v>1</v>
      </c>
      <c r="O31" s="27"/>
      <c r="P31" s="27">
        <f>L31+L32</f>
        <v>560</v>
      </c>
      <c r="Q31" s="27"/>
      <c r="R31" s="27"/>
    </row>
    <row r="32" spans="1:18">
      <c r="B32" s="20" t="str">
        <f t="shared" si="1"/>
        <v>Wschód</v>
      </c>
      <c r="C32" s="20" t="str">
        <f>'Pom5'!T77</f>
        <v>3-szybowe</v>
      </c>
      <c r="D32" s="20" t="str">
        <f>'Pom5'!T83</f>
        <v>Brak</v>
      </c>
      <c r="E32" s="20">
        <f>IF(C32="Brak",0,'Pom5'!W79*'Pom5'!W81)</f>
        <v>2</v>
      </c>
      <c r="F32" s="20">
        <f>IF(C32=$F$17,VLOOKUP(B32,tabela_okna,5,0),0)</f>
        <v>0</v>
      </c>
      <c r="G32" s="20">
        <f>IF(C32=$G$17,VLOOKUP(B32,tabela_okna,6,0),0)</f>
        <v>280</v>
      </c>
      <c r="H32" s="20">
        <f>IF(C32=$H$17,VLOOKUP(B32,tabela_okna,7,0),0)</f>
        <v>0</v>
      </c>
      <c r="I32" s="20">
        <f>IF(D32=$I$17,$I$19,0)</f>
        <v>0</v>
      </c>
      <c r="J32" s="20">
        <f>IF(D32=$J$17,$J$19,0)</f>
        <v>0</v>
      </c>
      <c r="K32" s="20">
        <f>IF(D32=$K$17,$K$19,0)</f>
        <v>0</v>
      </c>
      <c r="L32" s="11">
        <f>E32*(F32+G32+H32)*N32</f>
        <v>560</v>
      </c>
      <c r="M32" s="1" t="s">
        <v>68</v>
      </c>
      <c r="N32" s="1">
        <f t="shared" ref="N32:N33" si="2">IF((I32+J32+K32=0),1,MAX(I32,J32,K32))</f>
        <v>1</v>
      </c>
      <c r="O32" s="27"/>
      <c r="P32" s="27"/>
      <c r="Q32" s="27">
        <f>L32+L33</f>
        <v>560</v>
      </c>
      <c r="R32" s="27"/>
    </row>
    <row r="33" spans="1:19">
      <c r="B33" s="20" t="str">
        <f t="shared" si="1"/>
        <v>Południe</v>
      </c>
      <c r="C33" s="20" t="str">
        <f>'Pom5'!H77</f>
        <v>Brak</v>
      </c>
      <c r="D33" s="20" t="str">
        <f>'Pom5'!H83</f>
        <v>Brak</v>
      </c>
      <c r="E33" s="20">
        <f>IF(C33="Brak",0,'Pom5'!J79*'Pom5'!J81)</f>
        <v>0</v>
      </c>
      <c r="F33" s="20">
        <f>IF(C33=$F$17,VLOOKUP(B33,tabela_okna,5,0),0)</f>
        <v>0</v>
      </c>
      <c r="G33" s="20">
        <f>IF(C33=$G$17,VLOOKUP(B33,tabela_okna,6,0),0)</f>
        <v>0</v>
      </c>
      <c r="H33" s="20">
        <f>IF(C33=$H$17,VLOOKUP(B33,tabela_okna,7,0),0)</f>
        <v>0</v>
      </c>
      <c r="I33" s="20">
        <f>IF(D33=$I$17,$I$19,0)</f>
        <v>0</v>
      </c>
      <c r="J33" s="20">
        <f>IF(D33=$J$17,$J$19,0)</f>
        <v>0</v>
      </c>
      <c r="K33" s="20">
        <f>IF(D33=$K$17,$K$19,0)</f>
        <v>0</v>
      </c>
      <c r="L33" s="11">
        <f>E33*(F33+G33+H33)*N33</f>
        <v>0</v>
      </c>
      <c r="M33" s="1" t="s">
        <v>68</v>
      </c>
      <c r="N33" s="1">
        <f t="shared" si="2"/>
        <v>1</v>
      </c>
      <c r="O33" s="27"/>
      <c r="P33" s="27"/>
      <c r="Q33" s="27"/>
      <c r="R33" s="27">
        <f>L33+L30</f>
        <v>443.52</v>
      </c>
    </row>
    <row r="34" spans="1:19">
      <c r="B34" s="20"/>
      <c r="C34" s="20" t="s">
        <v>480</v>
      </c>
      <c r="D34" s="20"/>
      <c r="E34" s="20"/>
      <c r="F34" s="20"/>
      <c r="G34" s="20"/>
      <c r="H34" s="20"/>
      <c r="I34" s="20"/>
      <c r="J34" s="20"/>
      <c r="K34" s="20"/>
      <c r="L34" s="20"/>
    </row>
    <row r="35" spans="1:19">
      <c r="B35" s="20" t="str">
        <f>B30</f>
        <v>Zachód</v>
      </c>
      <c r="C35" s="20" t="s">
        <v>454</v>
      </c>
      <c r="D35" s="20"/>
      <c r="E35" s="20">
        <f>IF(C35="Zewnętrzne",'Pom5'!#REF!*'Pom5'!#REF!,0)</f>
        <v>0</v>
      </c>
      <c r="F35" s="20"/>
      <c r="G35" s="20"/>
      <c r="H35" s="20"/>
      <c r="I35" s="20"/>
      <c r="J35" s="20"/>
      <c r="K35" s="20"/>
      <c r="L35" s="20"/>
      <c r="R35" s="1">
        <f>INT(MAX(O30,P31,Q32,R33))</f>
        <v>560</v>
      </c>
      <c r="S35" s="1" t="s">
        <v>68</v>
      </c>
    </row>
    <row r="36" spans="1:19">
      <c r="B36" s="20" t="str">
        <f>B31</f>
        <v>Północ</v>
      </c>
      <c r="C36" s="20" t="s">
        <v>454</v>
      </c>
      <c r="D36" s="20"/>
      <c r="E36" s="20">
        <f>IF(C36="Zewnętrzne",'Pom5'!#REF!*'Pom5'!#REF!,0)</f>
        <v>0</v>
      </c>
      <c r="F36" s="20"/>
      <c r="G36" s="20"/>
      <c r="H36" s="20"/>
      <c r="I36" s="20"/>
      <c r="J36" s="20"/>
      <c r="K36" s="20"/>
      <c r="L36" s="20"/>
    </row>
    <row r="37" spans="1:19">
      <c r="B37" s="20" t="str">
        <f>B32</f>
        <v>Wschód</v>
      </c>
      <c r="C37" s="20" t="s">
        <v>454</v>
      </c>
      <c r="D37" s="20"/>
      <c r="E37" s="20">
        <f>IF(C37="Zewnętrzne",'Pom5'!#REF!*'Pom5'!#REF!,0)</f>
        <v>0</v>
      </c>
      <c r="F37" s="20"/>
      <c r="G37" s="20"/>
      <c r="H37" s="20"/>
      <c r="I37" s="20"/>
      <c r="J37" s="20"/>
      <c r="K37" s="20"/>
      <c r="L37" s="20"/>
    </row>
    <row r="38" spans="1:19">
      <c r="B38" s="20" t="str">
        <f>B33</f>
        <v>Południe</v>
      </c>
      <c r="C38" s="20" t="s">
        <v>520</v>
      </c>
      <c r="D38" s="20"/>
      <c r="E38" s="20">
        <f>IF(C38="Zewnętrzne",'Pom5'!#REF!*'Pom5'!#REF!,0)</f>
        <v>0</v>
      </c>
      <c r="F38" s="20"/>
      <c r="G38" s="20"/>
      <c r="H38" s="20"/>
      <c r="I38" s="20"/>
      <c r="J38" s="20"/>
      <c r="K38" s="20"/>
      <c r="L38" s="20"/>
    </row>
    <row r="39" spans="1:19">
      <c r="B39" s="20"/>
      <c r="C39" s="20" t="s">
        <v>481</v>
      </c>
      <c r="D39" s="20" t="s">
        <v>478</v>
      </c>
      <c r="E39" s="20"/>
      <c r="F39" s="20"/>
      <c r="G39" s="20"/>
      <c r="H39" s="20"/>
      <c r="I39" s="20"/>
      <c r="J39" s="20"/>
      <c r="K39" s="20"/>
      <c r="L39" s="20"/>
    </row>
    <row r="40" spans="1:19" ht="14.4" thickBot="1">
      <c r="B40" s="20"/>
      <c r="C40" s="20" t="str">
        <f>'Pom5'!H110</f>
        <v>Brak</v>
      </c>
      <c r="D40" s="20" t="str">
        <f>F67</f>
        <v>Brak</v>
      </c>
      <c r="E40" s="20">
        <f>IF(C40="Brak",0,E67)</f>
        <v>0</v>
      </c>
      <c r="F40" s="20">
        <f>IF($C$40=F17,F27,0)</f>
        <v>0</v>
      </c>
      <c r="G40" s="20">
        <f>IF($C$40=G17,G27,0)</f>
        <v>0</v>
      </c>
      <c r="H40" s="20">
        <f>IF($C$40=H17,H27,0)</f>
        <v>0</v>
      </c>
      <c r="I40" s="20">
        <f>IF($D$40=I17,I19,0)</f>
        <v>0</v>
      </c>
      <c r="J40" s="20">
        <f>IF($D$40=J17,J19,0)</f>
        <v>0</v>
      </c>
      <c r="K40" s="20">
        <f>IF($D$40=K17,K19,0)</f>
        <v>0</v>
      </c>
      <c r="L40" s="11">
        <f>E40*(F40+G40+H40)*N40</f>
        <v>0</v>
      </c>
      <c r="M40" s="1" t="s">
        <v>68</v>
      </c>
      <c r="N40" s="1">
        <f t="shared" ref="N40" si="3">IF((I40+J40+K40=0),1,MAX(I40,J40,K40))</f>
        <v>1</v>
      </c>
    </row>
    <row r="41" spans="1:19" ht="14.4" thickBot="1">
      <c r="B41" s="24"/>
      <c r="J41" s="225" t="s">
        <v>21</v>
      </c>
      <c r="K41" s="225"/>
      <c r="L41" s="26">
        <f>INT(MAX(O30,P31,Q32,R33)+L40)</f>
        <v>560</v>
      </c>
      <c r="M41" s="1" t="s">
        <v>68</v>
      </c>
    </row>
    <row r="42" spans="1:19" ht="15.6">
      <c r="B42" s="224" t="s">
        <v>479</v>
      </c>
      <c r="C42" s="224"/>
      <c r="D42" s="224"/>
      <c r="E42" s="224"/>
      <c r="F42" s="224"/>
      <c r="G42" s="224"/>
      <c r="H42" s="224"/>
      <c r="I42" s="224"/>
      <c r="J42" s="224"/>
      <c r="K42" s="224"/>
      <c r="L42" s="224"/>
    </row>
    <row r="43" spans="1:19" ht="25.5" customHeight="1">
      <c r="C43" s="1" t="s">
        <v>3</v>
      </c>
      <c r="D43" s="1" t="s">
        <v>5</v>
      </c>
      <c r="E43" s="1" t="s">
        <v>4</v>
      </c>
      <c r="F43" s="227" t="s">
        <v>19</v>
      </c>
      <c r="G43" s="227"/>
      <c r="H43" s="1" t="s">
        <v>461</v>
      </c>
      <c r="J43" s="221" t="s">
        <v>20</v>
      </c>
      <c r="K43" s="221"/>
      <c r="L43" s="5" t="s">
        <v>16</v>
      </c>
    </row>
    <row r="44" spans="1:19">
      <c r="C44" s="7" t="s">
        <v>7</v>
      </c>
      <c r="D44" s="7" t="s">
        <v>7</v>
      </c>
      <c r="E44" s="7" t="s">
        <v>8</v>
      </c>
      <c r="F44" s="226" t="s">
        <v>8</v>
      </c>
      <c r="G44" s="226"/>
      <c r="J44" s="221" t="s">
        <v>18</v>
      </c>
      <c r="K44" s="221"/>
      <c r="L44" s="7" t="s">
        <v>17</v>
      </c>
    </row>
    <row r="45" spans="1:19">
      <c r="A45" s="1">
        <f>VLOOKUP(B45,lista_kierunki_swiata2,2,0)</f>
        <v>7</v>
      </c>
      <c r="B45" s="25" t="str">
        <f>'Pom5'!H43</f>
        <v>Zachód</v>
      </c>
      <c r="C45" s="8">
        <f>'Pom5'!J48</f>
        <v>6.45</v>
      </c>
      <c r="D45" s="8">
        <f>'Pom5'!J50</f>
        <v>2.4500000000000002</v>
      </c>
      <c r="E45" s="8">
        <f>D45*C45</f>
        <v>15.802500000000002</v>
      </c>
      <c r="F45" s="221">
        <f>E45-E30-E35</f>
        <v>13.822500000000002</v>
      </c>
      <c r="G45" s="221"/>
      <c r="H45" s="1" t="str">
        <f>'Pom5'!H46</f>
        <v>Wewnętrzna</v>
      </c>
      <c r="J45" s="1">
        <v>10</v>
      </c>
      <c r="K45" s="1">
        <v>25</v>
      </c>
      <c r="L45" s="1">
        <f>IF(H45="zewnętrzna",F45*K45,F45*J45)</f>
        <v>138.22500000000002</v>
      </c>
    </row>
    <row r="46" spans="1:19">
      <c r="A46" s="1">
        <f>IF(A45=8,2,IF(A45=7,1,A45+2))</f>
        <v>1</v>
      </c>
      <c r="B46" s="1" t="str">
        <f>VLOOKUP(A46,lista_kierunki_swiata,2)</f>
        <v>Północ</v>
      </c>
      <c r="C46" s="1">
        <f>'Pom5'!W48</f>
        <v>6.1</v>
      </c>
      <c r="D46" s="1">
        <f>'Pom5'!W50</f>
        <v>2.4500000000000002</v>
      </c>
      <c r="E46" s="8">
        <f>D46*C46</f>
        <v>14.945</v>
      </c>
      <c r="F46" s="221">
        <f>E46-E31-E36</f>
        <v>14.945</v>
      </c>
      <c r="G46" s="221"/>
      <c r="H46" s="1" t="str">
        <f>'Pom5'!T46</f>
        <v>Zewnętrzna</v>
      </c>
      <c r="J46" s="1">
        <v>10</v>
      </c>
      <c r="K46" s="1">
        <v>25</v>
      </c>
      <c r="L46" s="1">
        <f t="shared" ref="L46:L48" si="4">IF(H46="zewnętrzna",F46*K46,F46*J46)</f>
        <v>373.625</v>
      </c>
    </row>
    <row r="47" spans="1:19">
      <c r="A47" s="1">
        <f>IF(A46=8,2,IF(A46=7,1,A46+2))</f>
        <v>3</v>
      </c>
      <c r="B47" s="1" t="str">
        <f>VLOOKUP(A47,lista_kierunki_swiata,2)</f>
        <v>Wschód</v>
      </c>
      <c r="C47" s="1">
        <f>'Pom5'!W72</f>
        <v>6.45</v>
      </c>
      <c r="D47" s="1">
        <f>'Pom5'!W74</f>
        <v>2.4500000000000002</v>
      </c>
      <c r="E47" s="8">
        <f>D47*C47</f>
        <v>15.802500000000002</v>
      </c>
      <c r="F47" s="221">
        <f>E47-E32-E37</f>
        <v>13.802500000000002</v>
      </c>
      <c r="G47" s="221"/>
      <c r="H47" s="1" t="str">
        <f>'Pom5'!T70</f>
        <v>Wewnętrzna</v>
      </c>
      <c r="J47" s="1">
        <v>10</v>
      </c>
      <c r="K47" s="1">
        <v>25</v>
      </c>
      <c r="L47" s="1">
        <f t="shared" si="4"/>
        <v>138.02500000000003</v>
      </c>
    </row>
    <row r="48" spans="1:19" ht="14.4" thickBot="1">
      <c r="A48" s="1">
        <f>IF(A47=8,2,IF(A47=7,1,A47+2))</f>
        <v>5</v>
      </c>
      <c r="B48" s="1" t="str">
        <f>VLOOKUP(A48,lista_kierunki_swiata,2)</f>
        <v>Południe</v>
      </c>
      <c r="C48" s="1">
        <f>'Pom5'!J72</f>
        <v>6.1</v>
      </c>
      <c r="D48" s="1">
        <f>'Pom5'!J74</f>
        <v>2.4500000000000002</v>
      </c>
      <c r="E48" s="8">
        <f>D48*C48</f>
        <v>14.945</v>
      </c>
      <c r="F48" s="221">
        <f>E48-E33-E38</f>
        <v>14.945</v>
      </c>
      <c r="G48" s="221"/>
      <c r="H48" s="1" t="str">
        <f>'Pom5'!H70</f>
        <v>Wewnętrzna</v>
      </c>
      <c r="J48" s="1">
        <v>10</v>
      </c>
      <c r="K48" s="1">
        <v>25</v>
      </c>
      <c r="L48" s="1">
        <f t="shared" si="4"/>
        <v>149.44999999999999</v>
      </c>
    </row>
    <row r="49" spans="2:13" ht="14.4" thickBot="1">
      <c r="C49" s="23"/>
      <c r="J49" s="225" t="s">
        <v>21</v>
      </c>
      <c r="K49" s="225"/>
      <c r="L49" s="26">
        <f>INT(L45+L46+L47+L48)</f>
        <v>799</v>
      </c>
      <c r="M49" s="1" t="s">
        <v>68</v>
      </c>
    </row>
    <row r="51" spans="2:13" ht="15.6">
      <c r="B51" s="224" t="s">
        <v>474</v>
      </c>
      <c r="C51" s="224"/>
      <c r="D51" s="224"/>
      <c r="E51" s="224"/>
      <c r="F51" s="224"/>
      <c r="G51" s="224"/>
      <c r="H51" s="224"/>
      <c r="I51" s="224"/>
      <c r="J51" s="224"/>
      <c r="K51" s="224"/>
      <c r="L51" s="224"/>
    </row>
    <row r="52" spans="2:13" ht="25.5" customHeight="1">
      <c r="C52" s="1" t="s">
        <v>2</v>
      </c>
      <c r="D52" s="1" t="s">
        <v>3</v>
      </c>
      <c r="E52" s="1" t="s">
        <v>4</v>
      </c>
      <c r="J52" s="221" t="s">
        <v>20</v>
      </c>
      <c r="K52" s="221"/>
      <c r="L52" s="5" t="s">
        <v>16</v>
      </c>
    </row>
    <row r="53" spans="2:13">
      <c r="C53" s="3" t="s">
        <v>7</v>
      </c>
      <c r="D53" s="3" t="s">
        <v>7</v>
      </c>
      <c r="E53" s="3" t="s">
        <v>8</v>
      </c>
      <c r="J53" s="221" t="s">
        <v>18</v>
      </c>
      <c r="K53" s="221"/>
      <c r="L53" s="7" t="s">
        <v>17</v>
      </c>
    </row>
    <row r="54" spans="2:13" ht="14.4" thickBot="1">
      <c r="C54" s="1">
        <f>'Pom5'!M27</f>
        <v>6.1</v>
      </c>
      <c r="D54" s="1">
        <f>'Pom5'!M24</f>
        <v>6.45</v>
      </c>
      <c r="E54" s="1">
        <f>IF('Pom5'!L121="Tak",C54*D54,0)</f>
        <v>39.344999999999999</v>
      </c>
      <c r="J54" s="221">
        <v>10</v>
      </c>
      <c r="K54" s="221"/>
      <c r="L54" s="1">
        <f>E54*J54</f>
        <v>393.45</v>
      </c>
    </row>
    <row r="55" spans="2:13" ht="14.4" thickBot="1">
      <c r="C55" s="23"/>
      <c r="J55" s="225" t="s">
        <v>21</v>
      </c>
      <c r="K55" s="225"/>
      <c r="L55" s="26">
        <f>INT(L54)</f>
        <v>393</v>
      </c>
      <c r="M55" s="1" t="s">
        <v>68</v>
      </c>
    </row>
    <row r="57" spans="2:13" ht="15.6">
      <c r="B57" s="224" t="s">
        <v>24</v>
      </c>
      <c r="C57" s="224"/>
      <c r="D57" s="224"/>
      <c r="E57" s="224"/>
      <c r="F57" s="224"/>
      <c r="G57" s="224"/>
      <c r="H57" s="224"/>
      <c r="I57" s="224"/>
      <c r="J57" s="224"/>
      <c r="K57" s="224"/>
      <c r="L57" s="224"/>
    </row>
    <row r="58" spans="2:13" ht="25.5" customHeight="1">
      <c r="C58" s="221" t="s">
        <v>12</v>
      </c>
      <c r="D58" s="221"/>
      <c r="E58" s="221"/>
      <c r="F58" s="221" t="s">
        <v>20</v>
      </c>
      <c r="G58" s="221"/>
      <c r="H58" s="221"/>
      <c r="L58" s="5" t="s">
        <v>16</v>
      </c>
    </row>
    <row r="59" spans="2:13">
      <c r="C59" s="3"/>
      <c r="D59" s="3"/>
      <c r="E59" s="3"/>
      <c r="F59" s="221" t="str">
        <f>H111</f>
        <v>Płaski</v>
      </c>
      <c r="G59" s="221"/>
      <c r="H59" s="221" t="str">
        <f>H112</f>
        <v>Spadzisty</v>
      </c>
      <c r="I59" s="221"/>
      <c r="J59" s="1" t="str">
        <f>H113</f>
        <v>Strop pomieszczenia bez chłodzenia</v>
      </c>
    </row>
    <row r="60" spans="2:13" ht="27.6">
      <c r="C60" s="3" t="s">
        <v>3</v>
      </c>
      <c r="D60" s="3" t="s">
        <v>2</v>
      </c>
      <c r="E60" s="3" t="s">
        <v>4</v>
      </c>
      <c r="F60" s="4" t="s">
        <v>22</v>
      </c>
      <c r="G60" s="4" t="s">
        <v>23</v>
      </c>
      <c r="H60" s="4" t="s">
        <v>22</v>
      </c>
      <c r="I60" s="4" t="s">
        <v>23</v>
      </c>
      <c r="J60" s="221"/>
      <c r="K60" s="221"/>
      <c r="L60" s="7" t="s">
        <v>17</v>
      </c>
    </row>
    <row r="61" spans="2:13">
      <c r="C61" s="7" t="s">
        <v>7</v>
      </c>
      <c r="D61" s="7" t="s">
        <v>7</v>
      </c>
      <c r="E61" s="7" t="s">
        <v>8</v>
      </c>
      <c r="F61" s="5" t="s">
        <v>18</v>
      </c>
      <c r="G61" s="5" t="s">
        <v>18</v>
      </c>
      <c r="H61" s="5" t="s">
        <v>18</v>
      </c>
      <c r="I61" s="5" t="s">
        <v>18</v>
      </c>
      <c r="J61" s="221" t="s">
        <v>18</v>
      </c>
      <c r="K61" s="221"/>
    </row>
    <row r="62" spans="2:13">
      <c r="F62" s="3">
        <v>60</v>
      </c>
      <c r="G62" s="3">
        <v>30</v>
      </c>
      <c r="H62" s="3">
        <v>50</v>
      </c>
      <c r="I62" s="1">
        <v>25</v>
      </c>
      <c r="J62" s="221">
        <v>10</v>
      </c>
      <c r="K62" s="221"/>
    </row>
    <row r="63" spans="2:13">
      <c r="B63" s="1" t="s">
        <v>475</v>
      </c>
      <c r="C63" s="1">
        <f>'Pom5'!M24</f>
        <v>6.45</v>
      </c>
      <c r="D63" s="1">
        <f>'Pom5'!M27</f>
        <v>6.1</v>
      </c>
      <c r="E63" s="1">
        <f>C63*D63</f>
        <v>39.344999999999999</v>
      </c>
      <c r="F63" s="221" t="str">
        <f>'Pom5'!H104</f>
        <v>Płaski</v>
      </c>
      <c r="G63" s="221"/>
      <c r="H63" s="221" t="str">
        <f>'Pom5'!H107</f>
        <v>Izolowany</v>
      </c>
      <c r="I63" s="221"/>
      <c r="J63" s="3"/>
      <c r="K63" s="3"/>
      <c r="L63" s="1">
        <f>(C63*D63-C67*D67)*(F66+H66+J66)</f>
        <v>1180.3499999999999</v>
      </c>
    </row>
    <row r="64" spans="2:13">
      <c r="F64" s="221">
        <f>IF(F63=F59,1,0)</f>
        <v>1</v>
      </c>
      <c r="G64" s="221"/>
      <c r="H64" s="221">
        <f>IF(F63=H59,1,0)</f>
        <v>0</v>
      </c>
      <c r="I64" s="221"/>
      <c r="J64" s="221">
        <f>IF(F63=K59,1,0)</f>
        <v>0</v>
      </c>
      <c r="K64" s="221"/>
    </row>
    <row r="65" spans="2:13">
      <c r="F65" s="221">
        <f>IF(H63=F60,F62,G62)</f>
        <v>30</v>
      </c>
      <c r="G65" s="221"/>
      <c r="H65" s="221">
        <f>IF(H63=H60,H62,I62)</f>
        <v>25</v>
      </c>
      <c r="I65" s="221"/>
      <c r="J65" s="221">
        <v>10</v>
      </c>
      <c r="K65" s="221"/>
    </row>
    <row r="66" spans="2:13">
      <c r="F66" s="221">
        <f>F64*F65</f>
        <v>30</v>
      </c>
      <c r="G66" s="221"/>
      <c r="H66" s="221">
        <f t="shared" ref="H66" si="5">H64*H65</f>
        <v>0</v>
      </c>
      <c r="I66" s="221"/>
      <c r="J66" s="221">
        <f t="shared" ref="J66" si="6">J64*J65</f>
        <v>0</v>
      </c>
      <c r="K66" s="221"/>
    </row>
    <row r="67" spans="2:13" ht="14.4" thickBot="1">
      <c r="B67" s="1" t="s">
        <v>463</v>
      </c>
      <c r="C67" s="1">
        <f>'Pom5'!J112</f>
        <v>0</v>
      </c>
      <c r="D67" s="1">
        <f>'Pom5'!J114</f>
        <v>0</v>
      </c>
      <c r="E67" s="1">
        <f>C67*D67</f>
        <v>0</v>
      </c>
      <c r="F67" s="221" t="str">
        <f>'Pom5'!H116</f>
        <v>Brak</v>
      </c>
      <c r="G67" s="221"/>
      <c r="H67" s="221"/>
      <c r="I67" s="221"/>
      <c r="J67" s="3"/>
      <c r="K67" s="3"/>
    </row>
    <row r="68" spans="2:13" ht="14.4" thickBot="1">
      <c r="J68" s="225" t="s">
        <v>21</v>
      </c>
      <c r="K68" s="225"/>
      <c r="L68" s="26">
        <f>INT(L63+L67)</f>
        <v>1180</v>
      </c>
      <c r="M68" s="1" t="s">
        <v>68</v>
      </c>
    </row>
    <row r="70" spans="2:13" ht="15.6">
      <c r="B70" s="224" t="s">
        <v>25</v>
      </c>
      <c r="C70" s="224"/>
      <c r="D70" s="224"/>
      <c r="E70" s="224"/>
      <c r="F70" s="224"/>
      <c r="G70" s="224"/>
      <c r="H70" s="224"/>
      <c r="I70" s="224"/>
      <c r="J70" s="224"/>
      <c r="K70" s="224"/>
      <c r="L70" s="224"/>
    </row>
    <row r="71" spans="2:13" ht="25.5" customHeight="1">
      <c r="C71" s="221" t="s">
        <v>20</v>
      </c>
      <c r="D71" s="221"/>
      <c r="E71" s="1" t="s">
        <v>27</v>
      </c>
      <c r="L71" s="5" t="s">
        <v>16</v>
      </c>
    </row>
    <row r="72" spans="2:13">
      <c r="C72" s="221" t="s">
        <v>17</v>
      </c>
      <c r="D72" s="221"/>
      <c r="L72" s="3" t="s">
        <v>17</v>
      </c>
    </row>
    <row r="73" spans="2:13">
      <c r="B73" s="1" t="s">
        <v>31</v>
      </c>
      <c r="C73" s="221">
        <v>150</v>
      </c>
      <c r="D73" s="221"/>
      <c r="E73" s="1">
        <f>IF(F73="Tak",1,0)</f>
        <v>1</v>
      </c>
      <c r="F73" s="1" t="str">
        <f>'Pom5'!G138</f>
        <v>Tak</v>
      </c>
      <c r="L73" s="1">
        <f t="shared" ref="L73:L77" si="7">E73*C73</f>
        <v>150</v>
      </c>
    </row>
    <row r="74" spans="2:13">
      <c r="B74" s="1" t="s">
        <v>32</v>
      </c>
      <c r="C74" s="221">
        <v>25</v>
      </c>
      <c r="D74" s="221"/>
      <c r="E74" s="1">
        <f t="shared" ref="E74:E77" si="8">IF(F74="Tak",1,0)</f>
        <v>1</v>
      </c>
      <c r="F74" s="1" t="str">
        <f>'Pom5'!G141</f>
        <v>Tak</v>
      </c>
      <c r="L74" s="1">
        <f t="shared" si="7"/>
        <v>25</v>
      </c>
    </row>
    <row r="75" spans="2:13">
      <c r="B75" s="1" t="s">
        <v>33</v>
      </c>
      <c r="C75" s="221">
        <v>75</v>
      </c>
      <c r="D75" s="221"/>
      <c r="E75" s="1">
        <f t="shared" si="8"/>
        <v>0</v>
      </c>
      <c r="F75" s="1" t="str">
        <f>'Pom5'!Q138</f>
        <v>Nie</v>
      </c>
      <c r="L75" s="1">
        <f t="shared" si="7"/>
        <v>0</v>
      </c>
    </row>
    <row r="76" spans="2:13">
      <c r="B76" s="1" t="s">
        <v>34</v>
      </c>
      <c r="C76" s="221">
        <v>175</v>
      </c>
      <c r="D76" s="221"/>
      <c r="E76" s="1">
        <f t="shared" si="8"/>
        <v>0</v>
      </c>
      <c r="F76" s="1" t="str">
        <f>'Pom5'!G144</f>
        <v>Nie</v>
      </c>
      <c r="L76" s="1">
        <f t="shared" si="7"/>
        <v>0</v>
      </c>
    </row>
    <row r="77" spans="2:13" ht="14.4" thickBot="1">
      <c r="B77" s="1" t="s">
        <v>26</v>
      </c>
      <c r="C77" s="221">
        <v>150</v>
      </c>
      <c r="D77" s="221"/>
      <c r="E77" s="1">
        <f t="shared" si="8"/>
        <v>1</v>
      </c>
      <c r="F77" s="1" t="str">
        <f>'Pom5'!Q141</f>
        <v>Tak</v>
      </c>
      <c r="L77" s="1">
        <f t="shared" si="7"/>
        <v>150</v>
      </c>
    </row>
    <row r="78" spans="2:13" ht="14.4" thickBot="1">
      <c r="J78" s="225" t="s">
        <v>21</v>
      </c>
      <c r="K78" s="225"/>
      <c r="L78" s="26">
        <f>SUM(L73:L77)</f>
        <v>325</v>
      </c>
      <c r="M78" s="1" t="s">
        <v>68</v>
      </c>
    </row>
    <row r="80" spans="2:13" ht="15.6">
      <c r="B80" s="224" t="s">
        <v>28</v>
      </c>
      <c r="C80" s="224"/>
      <c r="D80" s="224"/>
      <c r="E80" s="224"/>
      <c r="F80" s="224"/>
      <c r="G80" s="224"/>
      <c r="H80" s="224"/>
      <c r="I80" s="224"/>
      <c r="J80" s="224"/>
      <c r="K80" s="224"/>
      <c r="L80" s="224"/>
    </row>
    <row r="81" spans="2:13" ht="25.5" customHeight="1">
      <c r="L81" s="5" t="s">
        <v>16</v>
      </c>
    </row>
    <row r="82" spans="2:13" ht="14.4" thickBot="1">
      <c r="B82" s="1" t="s">
        <v>29</v>
      </c>
      <c r="E82" s="1" t="s">
        <v>17</v>
      </c>
      <c r="F82" s="1">
        <v>115</v>
      </c>
      <c r="H82" s="1" t="s">
        <v>28</v>
      </c>
      <c r="I82" s="1">
        <f>'Pom5'!Q144</f>
        <v>1</v>
      </c>
      <c r="L82" s="1">
        <f>I82*F82</f>
        <v>115</v>
      </c>
    </row>
    <row r="83" spans="2:13" ht="14.4" thickBot="1">
      <c r="J83" s="225" t="s">
        <v>21</v>
      </c>
      <c r="K83" s="225"/>
      <c r="L83" s="26">
        <f>L82</f>
        <v>115</v>
      </c>
      <c r="M83" s="1" t="s">
        <v>68</v>
      </c>
    </row>
    <row r="85" spans="2:13" ht="18">
      <c r="B85" s="222" t="s">
        <v>30</v>
      </c>
      <c r="C85" s="222"/>
      <c r="D85" s="222"/>
      <c r="E85" s="222"/>
      <c r="F85" s="222"/>
      <c r="G85" s="222"/>
      <c r="H85" s="222"/>
      <c r="I85" s="222"/>
      <c r="J85" s="223">
        <f>L41+L49+L55+L68+L78+L83</f>
        <v>3372</v>
      </c>
      <c r="K85" s="223"/>
      <c r="L85" s="223"/>
    </row>
    <row r="87" spans="2:13">
      <c r="K87" s="1">
        <f>'Pom5'!M159+'Pom5'!M162</f>
        <v>0</v>
      </c>
    </row>
    <row r="88" spans="2:13">
      <c r="K88" s="1">
        <f>(L83+L78+L68+L55+L41+L49)+K87</f>
        <v>3372</v>
      </c>
      <c r="L88" s="1">
        <f>ROUND(K88/E6/100,2)</f>
        <v>0.86</v>
      </c>
      <c r="M88" s="1" t="s">
        <v>486</v>
      </c>
    </row>
    <row r="89" spans="2:13">
      <c r="B89" s="1" t="s">
        <v>442</v>
      </c>
      <c r="E89" s="20" t="s">
        <v>439</v>
      </c>
      <c r="F89" s="1">
        <v>1</v>
      </c>
      <c r="G89" s="1" t="s">
        <v>490</v>
      </c>
      <c r="H89" s="1" t="s">
        <v>472</v>
      </c>
    </row>
    <row r="90" spans="2:13">
      <c r="B90" s="1" t="s">
        <v>443</v>
      </c>
      <c r="E90" s="21" t="s">
        <v>448</v>
      </c>
      <c r="F90" s="1">
        <v>2</v>
      </c>
      <c r="G90" s="1" t="s">
        <v>491</v>
      </c>
      <c r="H90" s="1" t="s">
        <v>473</v>
      </c>
    </row>
    <row r="91" spans="2:13">
      <c r="B91" s="1" t="s">
        <v>444</v>
      </c>
      <c r="E91" s="21" t="s">
        <v>438</v>
      </c>
      <c r="F91" s="1">
        <v>3</v>
      </c>
      <c r="G91" s="1" t="s">
        <v>492</v>
      </c>
    </row>
    <row r="92" spans="2:13">
      <c r="B92" s="1" t="s">
        <v>445</v>
      </c>
      <c r="E92" s="22" t="s">
        <v>449</v>
      </c>
      <c r="F92" s="1">
        <v>4</v>
      </c>
      <c r="G92" s="1" t="s">
        <v>493</v>
      </c>
      <c r="H92" s="1" t="s">
        <v>454</v>
      </c>
    </row>
    <row r="93" spans="2:13">
      <c r="B93" s="1" t="s">
        <v>446</v>
      </c>
      <c r="E93" s="1" t="s">
        <v>440</v>
      </c>
      <c r="F93" s="1">
        <v>5</v>
      </c>
      <c r="G93" s="1" t="s">
        <v>494</v>
      </c>
      <c r="H93" s="1" t="s">
        <v>470</v>
      </c>
    </row>
    <row r="94" spans="2:13">
      <c r="E94" s="20" t="s">
        <v>462</v>
      </c>
      <c r="F94" s="1">
        <v>6</v>
      </c>
      <c r="G94" s="1" t="s">
        <v>495</v>
      </c>
      <c r="H94" s="1" t="s">
        <v>469</v>
      </c>
    </row>
    <row r="95" spans="2:13">
      <c r="E95" s="20" t="s">
        <v>441</v>
      </c>
      <c r="F95" s="1">
        <v>7</v>
      </c>
      <c r="G95" s="1" t="s">
        <v>68</v>
      </c>
      <c r="H95" s="1" t="s">
        <v>471</v>
      </c>
    </row>
    <row r="96" spans="2:13">
      <c r="E96" s="20"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25" t="s">
        <v>488</v>
      </c>
    </row>
    <row r="122" spans="1:8" ht="14.4">
      <c r="C122" s="123" t="s">
        <v>555</v>
      </c>
      <c r="D122" s="123">
        <v>0.9</v>
      </c>
      <c r="E122" s="123" t="s">
        <v>556</v>
      </c>
      <c r="F122" t="s">
        <v>557</v>
      </c>
      <c r="G122" s="1" t="s">
        <v>558</v>
      </c>
    </row>
    <row r="123" spans="1:8" ht="14.4">
      <c r="A123" s="1">
        <v>1</v>
      </c>
      <c r="B123" s="127" t="s">
        <v>559</v>
      </c>
      <c r="C123" s="124">
        <v>450</v>
      </c>
      <c r="D123" s="123">
        <f>E123*0.9</f>
        <v>3150</v>
      </c>
      <c r="E123" s="124">
        <v>3500</v>
      </c>
      <c r="F123" s="1">
        <f>$K$88</f>
        <v>3372</v>
      </c>
      <c r="G123" s="1">
        <f>IF(F123&lt;=D123,1,5)</f>
        <v>5</v>
      </c>
      <c r="H123" s="1" t="s">
        <v>549</v>
      </c>
    </row>
    <row r="124" spans="1:8" ht="14.4">
      <c r="A124" s="1">
        <v>2</v>
      </c>
      <c r="B124" s="127" t="s">
        <v>553</v>
      </c>
      <c r="C124" s="124">
        <v>700</v>
      </c>
      <c r="D124" s="123">
        <f t="shared" ref="D124:D126" si="9">E124*0.9</f>
        <v>3600</v>
      </c>
      <c r="E124" s="124">
        <v>4000</v>
      </c>
      <c r="F124" s="1">
        <f>$K$88</f>
        <v>3372</v>
      </c>
      <c r="G124" s="1">
        <f>IF(F124&lt;=D124,2,5)</f>
        <v>2</v>
      </c>
      <c r="H124" s="1" t="s">
        <v>550</v>
      </c>
    </row>
    <row r="125" spans="1:8" ht="14.4">
      <c r="A125" s="1">
        <v>3</v>
      </c>
      <c r="B125" s="127" t="s">
        <v>560</v>
      </c>
      <c r="C125" s="124">
        <v>1260</v>
      </c>
      <c r="D125" s="123">
        <f t="shared" si="9"/>
        <v>5940</v>
      </c>
      <c r="E125" s="126">
        <v>6600</v>
      </c>
      <c r="F125" s="1">
        <f>$K$88</f>
        <v>3372</v>
      </c>
      <c r="G125" s="1">
        <f>IF(F125&lt;=D125,3,5)</f>
        <v>3</v>
      </c>
      <c r="H125" s="1" t="s">
        <v>551</v>
      </c>
    </row>
    <row r="126" spans="1:8" ht="14.4">
      <c r="A126" s="1">
        <v>4</v>
      </c>
      <c r="B126" s="127" t="s">
        <v>554</v>
      </c>
      <c r="C126" s="124">
        <v>1930</v>
      </c>
      <c r="D126" s="123">
        <f t="shared" si="9"/>
        <v>7965</v>
      </c>
      <c r="E126" s="126">
        <v>8850</v>
      </c>
      <c r="F126" s="1">
        <f>$K$88</f>
        <v>3372</v>
      </c>
      <c r="G126" s="1">
        <f>IF(F126&lt;=D126,4,5)</f>
        <v>4</v>
      </c>
      <c r="H126" s="1" t="s">
        <v>552</v>
      </c>
    </row>
    <row r="128" spans="1:8">
      <c r="G128" s="1">
        <f>MIN(G123:G126)</f>
        <v>2</v>
      </c>
    </row>
    <row r="130" spans="2:2">
      <c r="B130" s="1" t="str">
        <f>VLOOKUP(G128,tabela_modele,2,0)</f>
        <v>Vitoclima 200-S model 3,5</v>
      </c>
    </row>
    <row r="131" spans="2:2">
      <c r="B131" s="1" t="str">
        <f>VLOOKUP(G128,tabela_modele,8,0)</f>
        <v>Z017534</v>
      </c>
    </row>
    <row r="132" spans="2:2">
      <c r="B132" s="1">
        <f>VLOOKUP(G128,tabela_modele,3,0)</f>
        <v>700</v>
      </c>
    </row>
    <row r="133" spans="2:2">
      <c r="B133" s="1">
        <f>VLOOKUP(G128,tabela_modele,4,0)</f>
        <v>3600</v>
      </c>
    </row>
    <row r="134" spans="2:2">
      <c r="B134" s="1">
        <f>VLOOKUP(G128,tabela_modele,5,0)</f>
        <v>4000</v>
      </c>
    </row>
  </sheetData>
  <sheetProtection algorithmName="SHA-512" hashValue="LaLCfrk+2KqryN9ea5FDJ70vGG1s3oQzZgl2kHUIerm+A+8npcPaYwywRl6GSsNzjxzdFRZ0qQrdShpBDQbNVg==" saltValue="47woX12Qwbnq6ppTIgG6IA==" spinCount="100000" sheet="1" objects="1" scenarios="1"/>
  <mergeCells count="58">
    <mergeCell ref="I19:I27"/>
    <mergeCell ref="J19:J27"/>
    <mergeCell ref="K19:K27"/>
    <mergeCell ref="B2:L2"/>
    <mergeCell ref="B15:L15"/>
    <mergeCell ref="C16:E16"/>
    <mergeCell ref="F16:H16"/>
    <mergeCell ref="I16:K16"/>
    <mergeCell ref="B51:L51"/>
    <mergeCell ref="J41:K41"/>
    <mergeCell ref="B42:L42"/>
    <mergeCell ref="F43:G43"/>
    <mergeCell ref="J43:K43"/>
    <mergeCell ref="F44:G44"/>
    <mergeCell ref="J44:K44"/>
    <mergeCell ref="F45:G45"/>
    <mergeCell ref="F46:G46"/>
    <mergeCell ref="F47:G47"/>
    <mergeCell ref="F48:G48"/>
    <mergeCell ref="J49:K49"/>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F64:G64"/>
    <mergeCell ref="H64:I64"/>
    <mergeCell ref="J64:K64"/>
    <mergeCell ref="F65:G65"/>
    <mergeCell ref="H65:I65"/>
    <mergeCell ref="J65:K65"/>
    <mergeCell ref="C76:D76"/>
    <mergeCell ref="F66:G66"/>
    <mergeCell ref="H66:I66"/>
    <mergeCell ref="J66:K66"/>
    <mergeCell ref="F67:I67"/>
    <mergeCell ref="J68:K68"/>
    <mergeCell ref="B70:L70"/>
    <mergeCell ref="C71:D71"/>
    <mergeCell ref="C72:D72"/>
    <mergeCell ref="C73:D73"/>
    <mergeCell ref="C74:D74"/>
    <mergeCell ref="C75:D75"/>
    <mergeCell ref="C77:D77"/>
    <mergeCell ref="J78:K78"/>
    <mergeCell ref="B80:L80"/>
    <mergeCell ref="J83:K83"/>
    <mergeCell ref="B85:I85"/>
    <mergeCell ref="J85:L8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1EBED-174B-4A80-BF59-B35DED733BBD}">
  <sheetPr codeName="Arkusz6">
    <pageSetUpPr fitToPage="1"/>
  </sheetPr>
  <dimension ref="A1:HV802"/>
  <sheetViews>
    <sheetView showGridLines="0" tabSelected="1"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ustomWidth="1"/>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61" customWidth="1"/>
    <col min="29" max="230" width="9.109375" style="15"/>
    <col min="231" max="16384" width="9.109375" style="14"/>
  </cols>
  <sheetData>
    <row r="1" spans="1:230" customFormat="1" ht="22.8" customHeight="1">
      <c r="A1" s="113"/>
      <c r="B1" s="113"/>
      <c r="C1" s="113"/>
      <c r="D1" s="249" t="s">
        <v>529</v>
      </c>
      <c r="E1" s="249"/>
      <c r="F1" s="249"/>
      <c r="G1" s="249"/>
      <c r="H1" s="249"/>
      <c r="I1" s="250">
        <f>Obliczenia1!K88</f>
        <v>3425</v>
      </c>
      <c r="J1" s="250"/>
      <c r="K1" s="112" t="s">
        <v>544</v>
      </c>
      <c r="L1" s="113"/>
      <c r="M1" s="249" t="s">
        <v>530</v>
      </c>
      <c r="N1" s="249"/>
      <c r="O1" s="249"/>
      <c r="P1" s="247">
        <f>Obliczenia1!L88</f>
        <v>0.62</v>
      </c>
      <c r="Q1" s="247"/>
      <c r="R1" s="251" t="s">
        <v>543</v>
      </c>
      <c r="S1" s="251"/>
      <c r="T1" s="251"/>
      <c r="U1" s="114"/>
      <c r="V1" s="114"/>
      <c r="W1" s="113"/>
      <c r="X1" s="113"/>
      <c r="Y1" s="113"/>
      <c r="Z1" s="113"/>
      <c r="AA1" s="113"/>
      <c r="AB1" s="113"/>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30"/>
      <c r="B2" s="31"/>
      <c r="C2" s="32"/>
      <c r="D2" s="32"/>
      <c r="E2" s="32"/>
      <c r="F2" s="32"/>
      <c r="G2" s="32"/>
      <c r="H2" s="32"/>
      <c r="I2" s="32"/>
      <c r="J2" s="32"/>
      <c r="K2" s="32"/>
      <c r="L2" s="32"/>
      <c r="M2" s="32"/>
      <c r="N2" s="32"/>
      <c r="O2" s="32"/>
      <c r="P2" s="33"/>
      <c r="Q2" s="34"/>
      <c r="R2" s="32"/>
      <c r="S2" s="32"/>
      <c r="T2" s="33"/>
      <c r="U2" s="15"/>
      <c r="V2" s="15"/>
      <c r="W2" s="15"/>
      <c r="X2" s="15"/>
      <c r="Y2" s="15"/>
      <c r="Z2" s="15"/>
      <c r="AA2" s="15"/>
      <c r="AB2" s="3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30"/>
      <c r="B3" s="32"/>
      <c r="C3" s="32"/>
      <c r="D3" s="32"/>
      <c r="E3" s="32"/>
      <c r="F3" s="32"/>
      <c r="G3" s="32"/>
      <c r="H3" s="32"/>
      <c r="I3" s="32"/>
      <c r="J3" s="32"/>
      <c r="K3" s="32"/>
      <c r="L3" s="32"/>
      <c r="M3" s="15"/>
      <c r="N3" s="15"/>
      <c r="O3" s="239" t="s">
        <v>497</v>
      </c>
      <c r="P3" s="240">
        <f ca="1">TODAY()</f>
        <v>45680</v>
      </c>
      <c r="Q3" s="240"/>
      <c r="R3" s="32"/>
      <c r="S3" s="279" t="s">
        <v>662</v>
      </c>
      <c r="T3" s="244"/>
      <c r="U3" s="244"/>
      <c r="V3" s="244"/>
      <c r="W3" s="15"/>
      <c r="X3" s="15"/>
      <c r="Y3" s="15"/>
      <c r="Z3" s="15"/>
      <c r="AA3" s="15"/>
      <c r="AB3" s="30"/>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30"/>
      <c r="B4" s="32"/>
      <c r="C4" s="32"/>
      <c r="D4" s="32"/>
      <c r="E4" s="32"/>
      <c r="F4" s="32"/>
      <c r="G4" s="32"/>
      <c r="H4" s="32"/>
      <c r="I4" s="32"/>
      <c r="J4" s="32"/>
      <c r="K4" s="32"/>
      <c r="L4" s="32"/>
      <c r="M4" s="15"/>
      <c r="N4" s="15"/>
      <c r="O4" s="239"/>
      <c r="P4" s="240"/>
      <c r="Q4" s="240"/>
      <c r="R4" s="32"/>
      <c r="S4" s="244"/>
      <c r="T4" s="244"/>
      <c r="U4" s="244"/>
      <c r="V4" s="244"/>
      <c r="W4" s="15"/>
      <c r="X4" s="15"/>
      <c r="Y4" s="15"/>
      <c r="Z4" s="15"/>
      <c r="AA4" s="15"/>
      <c r="AB4" s="30"/>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30"/>
      <c r="B5" s="33"/>
      <c r="C5" s="33"/>
      <c r="D5" s="33"/>
      <c r="E5" s="33"/>
      <c r="F5" s="33"/>
      <c r="G5" s="33"/>
      <c r="H5" s="33"/>
      <c r="I5" s="33"/>
      <c r="J5" s="33"/>
      <c r="K5" s="33"/>
      <c r="L5" s="33"/>
      <c r="M5" s="33"/>
      <c r="N5" s="33"/>
      <c r="O5" s="33"/>
      <c r="P5" s="33"/>
      <c r="Q5" s="33"/>
      <c r="R5" s="33"/>
      <c r="S5" s="33"/>
      <c r="T5" s="33"/>
      <c r="U5" s="15"/>
      <c r="V5" s="15"/>
      <c r="W5" s="15"/>
      <c r="X5" s="15"/>
      <c r="Y5" s="15"/>
      <c r="Z5" s="15"/>
      <c r="AA5" s="15"/>
      <c r="AB5" s="3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30"/>
      <c r="B6" s="35"/>
      <c r="C6" s="35"/>
      <c r="D6" s="35"/>
      <c r="E6" s="35"/>
      <c r="F6" s="35"/>
      <c r="G6" s="35"/>
      <c r="H6" s="35"/>
      <c r="I6" s="35"/>
      <c r="J6" s="35"/>
      <c r="K6" s="35"/>
      <c r="L6" s="35"/>
      <c r="M6" s="35"/>
      <c r="N6" s="35"/>
      <c r="O6" s="35"/>
      <c r="P6" s="35"/>
      <c r="Q6" s="35"/>
      <c r="R6" s="35"/>
      <c r="S6" s="35"/>
      <c r="T6" s="35"/>
      <c r="U6" s="35"/>
      <c r="V6" s="35"/>
      <c r="W6" s="35"/>
      <c r="X6" s="35"/>
      <c r="Y6" s="35"/>
      <c r="Z6" s="35"/>
      <c r="AA6" s="35"/>
      <c r="AB6" s="30"/>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30"/>
      <c r="B7" s="35"/>
      <c r="C7" s="35"/>
      <c r="D7" s="35"/>
      <c r="E7" s="35"/>
      <c r="F7" s="35"/>
      <c r="G7" s="35"/>
      <c r="H7" s="35"/>
      <c r="I7" s="35"/>
      <c r="J7" s="35"/>
      <c r="K7" s="35"/>
      <c r="L7" s="35"/>
      <c r="M7" s="35"/>
      <c r="N7" s="35"/>
      <c r="O7" s="35"/>
      <c r="P7" s="35"/>
      <c r="Q7" s="35"/>
      <c r="R7" s="35"/>
      <c r="S7" s="35"/>
      <c r="T7" s="35"/>
      <c r="U7" s="35"/>
      <c r="V7" s="35"/>
      <c r="W7" s="35"/>
      <c r="X7" s="35"/>
      <c r="Y7" s="35"/>
      <c r="Z7" s="35"/>
      <c r="AA7" s="35"/>
      <c r="AB7" s="30"/>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30"/>
      <c r="B8" s="35"/>
      <c r="C8" s="243" t="s">
        <v>499</v>
      </c>
      <c r="D8" s="243"/>
      <c r="E8" s="243"/>
      <c r="F8" s="243"/>
      <c r="G8" s="243"/>
      <c r="H8" s="243"/>
      <c r="I8" s="243"/>
      <c r="J8" s="243"/>
      <c r="K8" s="243"/>
      <c r="L8" s="243"/>
      <c r="M8" s="243"/>
      <c r="N8" s="243"/>
      <c r="O8" s="243"/>
      <c r="P8" s="243"/>
      <c r="Q8" s="243"/>
      <c r="R8" s="35"/>
      <c r="S8" s="35"/>
      <c r="T8" s="35"/>
      <c r="U8" s="35"/>
      <c r="V8" s="35"/>
      <c r="W8" s="35"/>
      <c r="X8" s="35"/>
      <c r="Y8" s="35"/>
      <c r="Z8" s="35"/>
      <c r="AA8" s="35"/>
      <c r="AB8" s="30"/>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30"/>
      <c r="B9" s="35"/>
      <c r="C9" s="243"/>
      <c r="D9" s="243"/>
      <c r="E9" s="243"/>
      <c r="F9" s="243"/>
      <c r="G9" s="243"/>
      <c r="H9" s="243"/>
      <c r="I9" s="243"/>
      <c r="J9" s="243"/>
      <c r="K9" s="243"/>
      <c r="L9" s="243"/>
      <c r="M9" s="243"/>
      <c r="N9" s="243"/>
      <c r="O9" s="243"/>
      <c r="P9" s="243"/>
      <c r="Q9" s="243"/>
      <c r="R9" s="35"/>
      <c r="S9" s="35"/>
      <c r="T9" s="35"/>
      <c r="U9" s="35"/>
      <c r="V9" s="35"/>
      <c r="W9" s="35"/>
      <c r="X9" s="35"/>
      <c r="Y9" s="35"/>
      <c r="Z9" s="35"/>
      <c r="AA9" s="35"/>
      <c r="AB9" s="30"/>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30"/>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0"/>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30"/>
      <c r="B11" s="35"/>
      <c r="C11" s="241" t="s">
        <v>498</v>
      </c>
      <c r="D11" s="241"/>
      <c r="E11" s="241"/>
      <c r="F11" s="241"/>
      <c r="G11" s="241"/>
      <c r="H11" s="241"/>
      <c r="I11" s="241"/>
      <c r="J11" s="241"/>
      <c r="K11" s="35"/>
      <c r="L11" s="35"/>
      <c r="M11" s="35"/>
      <c r="N11" s="35"/>
      <c r="O11" s="35"/>
      <c r="P11" s="35"/>
      <c r="Q11" s="35"/>
      <c r="R11" s="35"/>
      <c r="S11" s="35"/>
      <c r="T11" s="35"/>
      <c r="U11" s="35"/>
      <c r="V11" s="35"/>
      <c r="W11" s="35"/>
      <c r="X11" s="35"/>
      <c r="Y11" s="35"/>
      <c r="Z11" s="35"/>
      <c r="AA11" s="35"/>
      <c r="AB11" s="30"/>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30"/>
      <c r="B12" s="35"/>
      <c r="C12" s="242"/>
      <c r="D12" s="242"/>
      <c r="E12" s="242"/>
      <c r="F12" s="242"/>
      <c r="G12" s="242"/>
      <c r="H12" s="242"/>
      <c r="I12" s="242"/>
      <c r="J12" s="242"/>
      <c r="K12" s="35"/>
      <c r="L12" s="35"/>
      <c r="M12" s="35"/>
      <c r="N12" s="35"/>
      <c r="O12" s="35"/>
      <c r="P12" s="35"/>
      <c r="Q12" s="35"/>
      <c r="R12" s="35"/>
      <c r="S12" s="35"/>
      <c r="T12" s="35"/>
      <c r="U12" s="35"/>
      <c r="V12" s="35"/>
      <c r="W12" s="35"/>
      <c r="X12" s="35"/>
      <c r="Y12" s="35"/>
      <c r="Z12" s="35"/>
      <c r="AA12" s="35"/>
      <c r="AB12" s="30"/>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30"/>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0"/>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30"/>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0"/>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30"/>
      <c r="B15" s="15"/>
      <c r="C15" s="15"/>
      <c r="D15" s="15"/>
      <c r="E15" s="15"/>
      <c r="F15" s="15"/>
      <c r="G15" s="15"/>
      <c r="H15" s="15"/>
      <c r="I15" s="15"/>
      <c r="J15" s="15"/>
      <c r="K15" s="15"/>
      <c r="L15" s="15"/>
      <c r="M15" s="15"/>
      <c r="N15" s="15"/>
      <c r="O15" s="15"/>
      <c r="P15" s="15"/>
      <c r="Q15" s="15"/>
      <c r="R15" s="15"/>
      <c r="S15" s="15"/>
      <c r="T15" s="15"/>
      <c r="U15" s="15"/>
      <c r="AB15" s="30"/>
      <c r="AD15" s="59"/>
      <c r="AE15" s="60"/>
      <c r="AF15" s="18"/>
      <c r="AG15" s="18"/>
      <c r="AH15" s="28"/>
      <c r="AI15" s="18"/>
      <c r="AJ15" s="18"/>
      <c r="AK15" s="18"/>
      <c r="AL15" s="18"/>
      <c r="AM15" s="18"/>
      <c r="AN15" s="18"/>
      <c r="AO15" s="18"/>
      <c r="AP15" s="18"/>
      <c r="AQ15" s="18"/>
      <c r="AR15" s="18"/>
      <c r="AS15" s="18"/>
      <c r="AT15" s="18"/>
      <c r="AU15" s="18"/>
      <c r="AV15" s="28"/>
      <c r="AW15" s="28"/>
      <c r="AX15" s="28"/>
    </row>
    <row r="16" spans="1:230" customFormat="1">
      <c r="A16" s="30"/>
      <c r="B16" s="35"/>
      <c r="C16" s="35"/>
      <c r="D16" s="35"/>
      <c r="E16" s="35"/>
      <c r="F16" s="35"/>
      <c r="G16" s="35"/>
      <c r="H16" s="280" t="s">
        <v>579</v>
      </c>
      <c r="I16" s="280"/>
      <c r="J16" s="280"/>
      <c r="K16" s="280"/>
      <c r="L16" s="280"/>
      <c r="M16" s="280"/>
      <c r="N16" s="35"/>
      <c r="O16" s="35"/>
      <c r="P16" s="35"/>
      <c r="Q16" s="35"/>
      <c r="R16" s="35"/>
      <c r="S16" s="35"/>
      <c r="T16" s="35"/>
      <c r="U16" s="35"/>
      <c r="V16" s="35"/>
      <c r="W16" s="35"/>
      <c r="X16" s="35"/>
      <c r="Y16" s="35"/>
      <c r="Z16" s="35"/>
      <c r="AA16" s="35"/>
      <c r="AB16" s="30"/>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30"/>
      <c r="B17" s="35"/>
      <c r="C17" s="41" t="s">
        <v>36</v>
      </c>
      <c r="D17" s="35"/>
      <c r="E17" s="35"/>
      <c r="F17" s="35"/>
      <c r="G17" s="35"/>
      <c r="H17" s="281"/>
      <c r="I17" s="281"/>
      <c r="J17" s="281"/>
      <c r="K17" s="281"/>
      <c r="L17" s="281"/>
      <c r="M17" s="281"/>
      <c r="N17" s="35"/>
      <c r="O17" s="35"/>
      <c r="P17" s="35"/>
      <c r="Q17" s="35"/>
      <c r="R17" s="35"/>
      <c r="S17" s="35"/>
      <c r="T17" s="35"/>
      <c r="U17" s="35"/>
      <c r="V17" s="35"/>
      <c r="W17" s="35"/>
      <c r="X17" s="35"/>
      <c r="Y17" s="35"/>
      <c r="Z17" s="35"/>
      <c r="AA17" s="35"/>
      <c r="AB17" s="30"/>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30"/>
      <c r="B18" s="35"/>
      <c r="C18" s="35"/>
      <c r="D18" s="35"/>
      <c r="E18" s="35"/>
      <c r="F18" s="35"/>
      <c r="G18" s="35"/>
      <c r="H18" s="282"/>
      <c r="I18" s="282"/>
      <c r="J18" s="282"/>
      <c r="K18" s="282"/>
      <c r="L18" s="282"/>
      <c r="M18" s="282"/>
      <c r="N18" s="35"/>
      <c r="O18" s="35"/>
      <c r="P18" s="35"/>
      <c r="Q18" s="35"/>
      <c r="R18" s="35"/>
      <c r="S18" s="35"/>
      <c r="T18" s="35"/>
      <c r="U18" s="35"/>
      <c r="V18" s="35"/>
      <c r="W18" s="35"/>
      <c r="X18" s="35"/>
      <c r="Y18" s="35"/>
      <c r="Z18" s="35"/>
      <c r="AA18" s="35"/>
      <c r="AB18" s="30"/>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30"/>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0"/>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30"/>
      <c r="B20" s="33"/>
      <c r="C20" s="229" t="s">
        <v>511</v>
      </c>
      <c r="D20" s="229"/>
      <c r="E20" s="229"/>
      <c r="F20" s="229"/>
      <c r="G20" s="63"/>
      <c r="H20" s="63"/>
      <c r="I20" s="63"/>
      <c r="J20" s="63"/>
      <c r="K20" s="33"/>
      <c r="L20" s="33"/>
      <c r="M20" s="33"/>
      <c r="N20" s="33"/>
      <c r="O20" s="33"/>
      <c r="P20" s="33"/>
      <c r="Q20" s="33"/>
      <c r="R20" s="33"/>
      <c r="S20" s="33"/>
      <c r="T20" s="33"/>
      <c r="U20" s="33"/>
      <c r="V20" s="33"/>
      <c r="W20" s="33"/>
      <c r="X20" s="33"/>
      <c r="Y20" s="33"/>
      <c r="Z20" s="33"/>
      <c r="AA20" s="33"/>
      <c r="AB20" s="30"/>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30"/>
      <c r="B21" s="33"/>
      <c r="C21" s="230"/>
      <c r="D21" s="230"/>
      <c r="E21" s="230"/>
      <c r="F21" s="230"/>
      <c r="G21" s="62"/>
      <c r="H21" s="62"/>
      <c r="I21" s="62"/>
      <c r="J21" s="62"/>
      <c r="K21" s="62"/>
      <c r="L21" s="62"/>
      <c r="M21" s="62"/>
      <c r="N21" s="62"/>
      <c r="O21" s="62"/>
      <c r="P21" s="62"/>
      <c r="Q21" s="62"/>
      <c r="R21" s="62"/>
      <c r="S21" s="62"/>
      <c r="T21" s="62"/>
      <c r="U21" s="62"/>
      <c r="V21" s="62"/>
      <c r="W21" s="62"/>
      <c r="X21" s="62"/>
      <c r="Y21" s="62"/>
      <c r="Z21" s="63"/>
      <c r="AA21" s="33"/>
      <c r="AB21" s="30"/>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3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0"/>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30"/>
      <c r="B23" s="33"/>
      <c r="C23" s="33"/>
      <c r="D23" s="33"/>
      <c r="E23" s="33"/>
      <c r="F23" s="33"/>
      <c r="G23" s="15"/>
      <c r="H23" s="15"/>
      <c r="I23" s="15"/>
      <c r="J23" s="15"/>
      <c r="K23" s="36"/>
      <c r="L23" s="36"/>
      <c r="M23" s="36"/>
      <c r="N23" s="36"/>
      <c r="O23" s="33"/>
      <c r="P23" s="33"/>
      <c r="Q23" s="33"/>
      <c r="R23" s="73"/>
      <c r="S23" s="236" t="s">
        <v>517</v>
      </c>
      <c r="T23" s="237"/>
      <c r="U23" s="237"/>
      <c r="V23" s="237"/>
      <c r="W23" s="33"/>
      <c r="X23" s="33"/>
      <c r="Y23" s="33"/>
      <c r="Z23" s="33"/>
      <c r="AA23" s="33"/>
      <c r="AB23" s="30"/>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30"/>
      <c r="B24" s="33"/>
      <c r="C24" s="33"/>
      <c r="D24" s="33"/>
      <c r="E24" s="33"/>
      <c r="F24" s="33"/>
      <c r="G24" s="15"/>
      <c r="H24" s="15"/>
      <c r="I24" s="36" t="s">
        <v>512</v>
      </c>
      <c r="J24" s="36"/>
      <c r="K24" s="36"/>
      <c r="L24" s="36"/>
      <c r="M24" s="134">
        <v>5.5</v>
      </c>
      <c r="N24" s="36"/>
      <c r="O24" s="76" t="s">
        <v>7</v>
      </c>
      <c r="P24" s="33"/>
      <c r="Q24" s="15"/>
      <c r="R24" s="15"/>
      <c r="S24" s="234">
        <f>M24*M27</f>
        <v>55</v>
      </c>
      <c r="T24" s="235"/>
      <c r="U24" s="233" t="s">
        <v>522</v>
      </c>
      <c r="V24" s="233"/>
      <c r="W24" s="33"/>
      <c r="X24" s="33"/>
      <c r="Y24" s="33"/>
      <c r="Z24" s="33"/>
      <c r="AA24" s="33"/>
      <c r="AB24" s="30"/>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30"/>
      <c r="B25" s="33"/>
      <c r="C25" s="33"/>
      <c r="D25" s="33"/>
      <c r="E25" s="33"/>
      <c r="F25" s="65"/>
      <c r="G25" s="15"/>
      <c r="H25" s="15"/>
      <c r="I25" s="40"/>
      <c r="J25" s="40"/>
      <c r="K25" s="40"/>
      <c r="L25" s="40"/>
      <c r="M25" s="40"/>
      <c r="N25" s="40"/>
      <c r="O25" s="80"/>
      <c r="P25" s="33"/>
      <c r="Q25" s="15"/>
      <c r="R25" s="15"/>
      <c r="S25" s="234"/>
      <c r="T25" s="235"/>
      <c r="U25" s="233"/>
      <c r="V25" s="233"/>
      <c r="W25" s="33"/>
      <c r="X25" s="33"/>
      <c r="Y25" s="33"/>
      <c r="Z25" s="33"/>
      <c r="AA25" s="33"/>
      <c r="AB25" s="30"/>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30"/>
      <c r="B26" s="33"/>
      <c r="C26" s="33"/>
      <c r="D26" s="33"/>
      <c r="E26" s="33"/>
      <c r="F26" s="65"/>
      <c r="G26" s="15"/>
      <c r="H26" s="15"/>
      <c r="I26" s="68"/>
      <c r="J26" s="68"/>
      <c r="K26" s="68"/>
      <c r="L26" s="36"/>
      <c r="M26" s="38"/>
      <c r="N26" s="36"/>
      <c r="O26" s="76"/>
      <c r="P26" s="33"/>
      <c r="Q26" s="15"/>
      <c r="R26" s="15"/>
      <c r="S26" s="234"/>
      <c r="T26" s="235"/>
      <c r="U26" s="233"/>
      <c r="V26" s="233"/>
      <c r="W26" s="74"/>
      <c r="X26" s="236" t="s">
        <v>518</v>
      </c>
      <c r="Y26" s="237"/>
      <c r="Z26" s="95"/>
      <c r="AA26" s="95"/>
      <c r="AB26" s="30"/>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30"/>
      <c r="B27" s="33"/>
      <c r="C27" s="33"/>
      <c r="D27" s="33"/>
      <c r="E27" s="33"/>
      <c r="F27" s="33"/>
      <c r="G27" s="78" t="str">
        <f>M30&amp;" [m]"</f>
        <v>2,54 [m]</v>
      </c>
      <c r="H27" s="15"/>
      <c r="I27" s="36" t="s">
        <v>513</v>
      </c>
      <c r="J27" s="36"/>
      <c r="K27" s="36"/>
      <c r="L27" s="36"/>
      <c r="M27" s="134">
        <v>10</v>
      </c>
      <c r="N27" s="36"/>
      <c r="O27" s="76" t="s">
        <v>7</v>
      </c>
      <c r="P27" s="33"/>
      <c r="Q27" s="15"/>
      <c r="R27" s="15"/>
      <c r="S27" s="234"/>
      <c r="T27" s="235"/>
      <c r="U27" s="233"/>
      <c r="V27" s="233"/>
      <c r="W27" s="15"/>
      <c r="X27" s="238">
        <f>ROUND(M24*M27*M30,2)</f>
        <v>139.69999999999999</v>
      </c>
      <c r="Y27" s="245" t="s">
        <v>523</v>
      </c>
      <c r="Z27" s="93"/>
      <c r="AA27" s="33"/>
      <c r="AB27" s="30"/>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30"/>
      <c r="B28" s="33"/>
      <c r="C28" s="33"/>
      <c r="D28" s="33"/>
      <c r="E28" s="33"/>
      <c r="F28" s="33"/>
      <c r="G28" s="15"/>
      <c r="H28" s="15"/>
      <c r="I28" s="40"/>
      <c r="J28" s="40"/>
      <c r="K28" s="40"/>
      <c r="L28" s="40"/>
      <c r="M28" s="40"/>
      <c r="N28" s="40"/>
      <c r="O28" s="80"/>
      <c r="P28" s="33"/>
      <c r="Q28" s="33"/>
      <c r="R28" s="72"/>
      <c r="S28" s="71"/>
      <c r="T28" s="70"/>
      <c r="U28" s="33"/>
      <c r="V28" s="33"/>
      <c r="W28" s="67"/>
      <c r="X28" s="238"/>
      <c r="Y28" s="245"/>
      <c r="Z28" s="93"/>
      <c r="AA28" s="33"/>
      <c r="AB28" s="30"/>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30"/>
      <c r="B29" s="33"/>
      <c r="C29" s="33"/>
      <c r="D29" s="33"/>
      <c r="E29" s="33"/>
      <c r="F29" s="33"/>
      <c r="G29" s="15"/>
      <c r="H29" s="15"/>
      <c r="I29" s="68"/>
      <c r="J29" s="68"/>
      <c r="K29" s="68"/>
      <c r="L29" s="36"/>
      <c r="M29" s="36"/>
      <c r="N29" s="36"/>
      <c r="O29" s="76"/>
      <c r="P29" s="33"/>
      <c r="Q29" s="33"/>
      <c r="R29" s="33"/>
      <c r="S29" s="15"/>
      <c r="T29" s="70"/>
      <c r="U29" s="70"/>
      <c r="V29" s="70"/>
      <c r="W29" s="67"/>
      <c r="X29" s="238"/>
      <c r="Y29" s="245"/>
      <c r="Z29" s="93"/>
      <c r="AA29" s="33"/>
      <c r="AB29" s="30"/>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30"/>
      <c r="B30" s="64"/>
      <c r="C30" s="44"/>
      <c r="D30" s="44"/>
      <c r="E30" s="64"/>
      <c r="F30" s="33"/>
      <c r="G30" s="15"/>
      <c r="H30" s="15"/>
      <c r="I30" s="36" t="s">
        <v>514</v>
      </c>
      <c r="J30" s="36"/>
      <c r="K30" s="36"/>
      <c r="L30" s="36"/>
      <c r="M30" s="134">
        <v>2.54</v>
      </c>
      <c r="N30" s="36"/>
      <c r="O30" s="76" t="s">
        <v>7</v>
      </c>
      <c r="P30" s="33"/>
      <c r="Q30" s="33"/>
      <c r="R30" s="33"/>
      <c r="S30" s="15"/>
      <c r="T30" s="70"/>
      <c r="U30" s="70"/>
      <c r="V30" s="70"/>
      <c r="W30" s="67"/>
      <c r="X30" s="238"/>
      <c r="Y30" s="245"/>
      <c r="Z30" s="93"/>
      <c r="AA30" s="33"/>
      <c r="AB30" s="30"/>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30"/>
      <c r="B31" s="33"/>
      <c r="C31" s="78" t="str">
        <f>M24&amp;" [m]"</f>
        <v>5,5 [m]</v>
      </c>
      <c r="D31" s="44"/>
      <c r="E31" s="64"/>
      <c r="F31" s="15"/>
      <c r="G31" s="77" t="str">
        <f>M27&amp;" [m]"</f>
        <v>10 [m]</v>
      </c>
      <c r="H31" s="15"/>
      <c r="I31" s="40"/>
      <c r="J31" s="40"/>
      <c r="K31" s="40"/>
      <c r="L31" s="40"/>
      <c r="M31" s="40"/>
      <c r="N31" s="40"/>
      <c r="O31" s="80"/>
      <c r="P31" s="33"/>
      <c r="Q31" s="33"/>
      <c r="R31" s="33"/>
      <c r="S31" s="15"/>
      <c r="T31" s="70"/>
      <c r="U31" s="70"/>
      <c r="V31" s="70"/>
      <c r="W31" s="75"/>
      <c r="X31" s="94"/>
      <c r="Y31" s="76"/>
      <c r="Z31" s="93"/>
      <c r="AA31" s="33"/>
      <c r="AB31" s="30"/>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30"/>
      <c r="B32" s="33"/>
      <c r="C32" s="15"/>
      <c r="D32" s="44"/>
      <c r="E32" s="33"/>
      <c r="F32" s="33"/>
      <c r="G32" s="15"/>
      <c r="H32" s="15"/>
      <c r="I32" s="15"/>
      <c r="J32" s="15"/>
      <c r="K32" s="36"/>
      <c r="L32" s="36"/>
      <c r="M32" s="36"/>
      <c r="N32" s="36"/>
      <c r="O32" s="33"/>
      <c r="P32" s="33"/>
      <c r="Q32" s="33"/>
      <c r="R32" s="33"/>
      <c r="S32" s="33"/>
      <c r="T32" s="33"/>
      <c r="U32" s="33"/>
      <c r="V32" s="33"/>
      <c r="W32" s="33"/>
      <c r="X32" s="33"/>
      <c r="Y32" s="33"/>
      <c r="Z32" s="33"/>
      <c r="AA32" s="33"/>
      <c r="AB32" s="30"/>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30"/>
      <c r="B33" s="33"/>
      <c r="C33" s="44"/>
      <c r="D33" s="44"/>
      <c r="E33" s="33"/>
      <c r="F33" s="33"/>
      <c r="G33" s="15"/>
      <c r="H33" s="15"/>
      <c r="I33" s="15"/>
      <c r="J33" s="15"/>
      <c r="K33" s="36"/>
      <c r="L33" s="36"/>
      <c r="M33" s="36"/>
      <c r="N33" s="36"/>
      <c r="O33" s="33"/>
      <c r="P33" s="33"/>
      <c r="Q33" s="33"/>
      <c r="R33" s="33"/>
      <c r="S33" s="33"/>
      <c r="T33" s="33"/>
      <c r="U33" s="33"/>
      <c r="V33" s="33"/>
      <c r="W33" s="33"/>
      <c r="X33" s="33"/>
      <c r="Y33" s="33"/>
      <c r="Z33" s="33"/>
      <c r="AA33" s="33"/>
      <c r="AB33" s="30"/>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30"/>
      <c r="B34" s="33"/>
      <c r="C34" s="44"/>
      <c r="D34" s="44"/>
      <c r="E34" s="33"/>
      <c r="F34" s="33"/>
      <c r="G34" s="15"/>
      <c r="H34" s="15"/>
      <c r="I34" s="15"/>
      <c r="J34" s="15"/>
      <c r="K34" s="36"/>
      <c r="L34" s="36"/>
      <c r="M34" s="36"/>
      <c r="N34" s="36"/>
      <c r="O34" s="33"/>
      <c r="P34" s="33"/>
      <c r="Q34" s="33"/>
      <c r="R34" s="33"/>
      <c r="S34" s="33"/>
      <c r="T34" s="33"/>
      <c r="U34" s="33"/>
      <c r="V34" s="33"/>
      <c r="W34" s="33"/>
      <c r="X34" s="33"/>
      <c r="Y34" s="33"/>
      <c r="Z34" s="33"/>
      <c r="AA34" s="33"/>
      <c r="AB34" s="30"/>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30"/>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0"/>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30"/>
      <c r="B36" s="35"/>
      <c r="C36" s="41" t="s">
        <v>535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0"/>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30"/>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0"/>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30"/>
      <c r="B38" s="33"/>
      <c r="C38" s="44"/>
      <c r="D38" s="44"/>
      <c r="E38" s="33"/>
      <c r="F38" s="33"/>
      <c r="G38" s="15"/>
      <c r="H38" s="15"/>
      <c r="I38" s="15"/>
      <c r="J38" s="15"/>
      <c r="K38" s="36"/>
      <c r="L38" s="36"/>
      <c r="M38" s="36"/>
      <c r="N38" s="36"/>
      <c r="O38" s="33"/>
      <c r="P38" s="33"/>
      <c r="Q38" s="33"/>
      <c r="R38" s="33"/>
      <c r="S38" s="33"/>
      <c r="T38" s="33"/>
      <c r="U38" s="33"/>
      <c r="V38" s="33"/>
      <c r="W38" s="33"/>
      <c r="X38" s="33"/>
      <c r="Y38" s="33"/>
      <c r="Z38" s="33"/>
      <c r="AA38" s="33"/>
      <c r="AB38" s="30"/>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30"/>
      <c r="B39" s="33"/>
      <c r="C39" s="44"/>
      <c r="D39" s="44"/>
      <c r="E39" s="33"/>
      <c r="F39" s="33"/>
      <c r="G39" s="15"/>
      <c r="H39" s="15"/>
      <c r="I39" s="15"/>
      <c r="J39" s="15"/>
      <c r="K39" s="36"/>
      <c r="L39" s="36"/>
      <c r="M39" s="36"/>
      <c r="N39" s="36"/>
      <c r="O39" s="33"/>
      <c r="P39" s="33"/>
      <c r="Q39" s="33"/>
      <c r="R39" s="33"/>
      <c r="S39" s="33"/>
      <c r="T39" s="33"/>
      <c r="U39" s="33"/>
      <c r="V39" s="33"/>
      <c r="W39" s="33"/>
      <c r="X39" s="33"/>
      <c r="Y39" s="33"/>
      <c r="Z39" s="33"/>
      <c r="AA39" s="33"/>
      <c r="AB39" s="30"/>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30"/>
      <c r="B40" s="33"/>
      <c r="C40" s="103" t="str">
        <f>VLOOKUP(H43,lista_kierunki_swiata3,3,0)</f>
        <v>S</v>
      </c>
      <c r="D40" s="44"/>
      <c r="E40" s="33"/>
      <c r="F40" s="33"/>
      <c r="G40" s="15"/>
      <c r="H40" s="15"/>
      <c r="I40" s="15"/>
      <c r="J40" s="15"/>
      <c r="K40" s="36"/>
      <c r="L40" s="36"/>
      <c r="M40" s="36"/>
      <c r="N40" s="36"/>
      <c r="O40" s="101" t="str">
        <f>VLOOKUP(T43,lista_kierunki_swiata3,3,0)</f>
        <v>W</v>
      </c>
      <c r="P40" s="15"/>
      <c r="Q40" s="33"/>
      <c r="R40" s="33"/>
      <c r="S40" s="33"/>
      <c r="T40" s="33"/>
      <c r="U40" s="33"/>
      <c r="V40" s="33"/>
      <c r="W40" s="33"/>
      <c r="X40" s="33"/>
      <c r="Y40" s="33"/>
      <c r="Z40" s="33"/>
      <c r="AA40" s="33"/>
      <c r="AB40" s="30"/>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30"/>
      <c r="B41" s="33"/>
      <c r="C41" s="44"/>
      <c r="D41" s="15"/>
      <c r="E41" s="15"/>
      <c r="F41" s="15"/>
      <c r="G41" s="15"/>
      <c r="H41" s="15"/>
      <c r="I41" s="15"/>
      <c r="J41" s="15"/>
      <c r="K41" s="36"/>
      <c r="L41" s="36"/>
      <c r="M41" s="36"/>
      <c r="N41" s="36"/>
      <c r="O41" s="33"/>
      <c r="P41" s="33"/>
      <c r="Q41" s="33"/>
      <c r="R41" s="33"/>
      <c r="S41" s="33"/>
      <c r="T41" s="15"/>
      <c r="U41" s="33"/>
      <c r="V41" s="33"/>
      <c r="W41" s="33"/>
      <c r="X41" s="33"/>
      <c r="Y41" s="33"/>
      <c r="Z41" s="33"/>
      <c r="AA41" s="33"/>
      <c r="AB41" s="30"/>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30"/>
      <c r="B42" s="33"/>
      <c r="C42" s="44"/>
      <c r="D42" s="44"/>
      <c r="E42" s="33"/>
      <c r="F42" s="33"/>
      <c r="G42" s="15"/>
      <c r="H42" s="15"/>
      <c r="I42" s="15"/>
      <c r="J42" s="15"/>
      <c r="K42" s="36"/>
      <c r="L42" s="36"/>
      <c r="M42" s="36"/>
      <c r="N42" s="36"/>
      <c r="O42" s="33"/>
      <c r="P42" s="44"/>
      <c r="Q42" s="44"/>
      <c r="R42" s="33"/>
      <c r="S42" s="33"/>
      <c r="T42" s="15"/>
      <c r="U42" s="15"/>
      <c r="V42" s="15"/>
      <c r="W42" s="15"/>
      <c r="X42" s="33"/>
      <c r="Y42" s="33"/>
      <c r="Z42" s="33"/>
      <c r="AA42" s="33"/>
      <c r="AB42" s="30"/>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30"/>
      <c r="B43" s="33"/>
      <c r="C43" s="15"/>
      <c r="D43" s="15"/>
      <c r="E43" s="36"/>
      <c r="F43" s="36" t="s">
        <v>10</v>
      </c>
      <c r="G43" s="29"/>
      <c r="H43" s="232" t="s">
        <v>440</v>
      </c>
      <c r="I43" s="232"/>
      <c r="J43" s="232"/>
      <c r="K43" s="232"/>
      <c r="L43" s="36"/>
      <c r="M43" s="36"/>
      <c r="N43" s="36"/>
      <c r="O43" s="33"/>
      <c r="P43" s="15"/>
      <c r="Q43" s="36" t="s">
        <v>10</v>
      </c>
      <c r="R43" s="15"/>
      <c r="S43" s="36"/>
      <c r="T43" s="231" t="str">
        <f>Obliczenia1!B46</f>
        <v>Zachód</v>
      </c>
      <c r="U43" s="231"/>
      <c r="V43" s="231"/>
      <c r="W43" s="231"/>
      <c r="X43" s="231"/>
      <c r="Y43" s="33"/>
      <c r="Z43" s="33"/>
      <c r="AA43" s="33"/>
      <c r="AB43" s="30"/>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30"/>
      <c r="B44" s="33"/>
      <c r="C44" s="44"/>
      <c r="D44" s="44"/>
      <c r="E44" s="83"/>
      <c r="F44" s="83"/>
      <c r="G44" s="84"/>
      <c r="H44" s="84"/>
      <c r="I44" s="84"/>
      <c r="J44" s="84"/>
      <c r="K44" s="40"/>
      <c r="L44" s="40"/>
      <c r="M44" s="36"/>
      <c r="N44" s="36"/>
      <c r="O44" s="33"/>
      <c r="P44" s="84"/>
      <c r="Q44" s="82"/>
      <c r="R44" s="83"/>
      <c r="S44" s="83"/>
      <c r="T44" s="84"/>
      <c r="U44" s="84"/>
      <c r="V44" s="84"/>
      <c r="W44" s="84"/>
      <c r="X44" s="83"/>
      <c r="Y44" s="83"/>
      <c r="Z44" s="83"/>
      <c r="AA44" s="33"/>
      <c r="AB44" s="30"/>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30"/>
      <c r="B45" s="33"/>
      <c r="C45" s="81"/>
      <c r="D45" s="81"/>
      <c r="E45" s="81"/>
      <c r="F45" s="33"/>
      <c r="G45" s="15"/>
      <c r="H45" s="15"/>
      <c r="I45" s="15"/>
      <c r="J45" s="15"/>
      <c r="K45" s="36"/>
      <c r="L45" s="36"/>
      <c r="M45" s="36"/>
      <c r="N45" s="36"/>
      <c r="O45" s="33"/>
      <c r="P45" s="15"/>
      <c r="Q45" s="81"/>
      <c r="R45" s="81"/>
      <c r="S45" s="33"/>
      <c r="T45" s="15"/>
      <c r="U45" s="15"/>
      <c r="V45" s="15"/>
      <c r="W45" s="15"/>
      <c r="X45" s="33"/>
      <c r="Y45" s="33"/>
      <c r="Z45" s="33"/>
      <c r="AA45" s="33"/>
      <c r="AB45" s="30"/>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30"/>
      <c r="B46" s="33"/>
      <c r="C46" s="15"/>
      <c r="D46" s="81"/>
      <c r="E46" s="81"/>
      <c r="F46" s="36" t="s">
        <v>515</v>
      </c>
      <c r="G46" s="15"/>
      <c r="H46" s="232" t="s">
        <v>472</v>
      </c>
      <c r="I46" s="232"/>
      <c r="J46" s="232"/>
      <c r="K46" s="232"/>
      <c r="L46" s="36"/>
      <c r="M46" s="36"/>
      <c r="N46" s="36"/>
      <c r="O46" s="33"/>
      <c r="P46" s="15"/>
      <c r="Q46" s="36" t="s">
        <v>515</v>
      </c>
      <c r="R46" s="81"/>
      <c r="S46" s="15"/>
      <c r="T46" s="232" t="s">
        <v>473</v>
      </c>
      <c r="U46" s="232"/>
      <c r="V46" s="232"/>
      <c r="W46" s="232"/>
      <c r="X46" s="232"/>
      <c r="Y46" s="33"/>
      <c r="Z46" s="33"/>
      <c r="AA46" s="33"/>
      <c r="AB46" s="30"/>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30"/>
      <c r="B47" s="33"/>
      <c r="C47" s="15"/>
      <c r="D47" s="81"/>
      <c r="E47" s="81"/>
      <c r="F47" s="36"/>
      <c r="G47" s="15"/>
      <c r="H47" s="15"/>
      <c r="I47" s="76"/>
      <c r="J47" s="15"/>
      <c r="K47" s="36"/>
      <c r="L47" s="36"/>
      <c r="M47" s="36"/>
      <c r="N47" s="36"/>
      <c r="O47" s="33"/>
      <c r="P47" s="15"/>
      <c r="Q47" s="36"/>
      <c r="R47" s="81"/>
      <c r="S47" s="81"/>
      <c r="T47" s="81"/>
      <c r="U47" s="15"/>
      <c r="V47" s="76"/>
      <c r="W47" s="15"/>
      <c r="X47" s="33"/>
      <c r="Y47" s="33"/>
      <c r="Z47" s="33"/>
      <c r="AA47" s="33"/>
      <c r="AB47" s="30"/>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30"/>
      <c r="B48" s="33"/>
      <c r="C48" s="15"/>
      <c r="D48" s="81"/>
      <c r="E48" s="81"/>
      <c r="F48" s="36" t="s">
        <v>516</v>
      </c>
      <c r="G48" s="15"/>
      <c r="H48" s="85" t="s">
        <v>3</v>
      </c>
      <c r="I48" s="15"/>
      <c r="J48" s="228">
        <f>M24</f>
        <v>5.5</v>
      </c>
      <c r="K48" s="228"/>
      <c r="L48" s="96" t="s">
        <v>7</v>
      </c>
      <c r="M48" s="36"/>
      <c r="N48" s="36"/>
      <c r="O48" s="33"/>
      <c r="P48" s="15"/>
      <c r="Q48" s="36" t="s">
        <v>516</v>
      </c>
      <c r="R48" s="81"/>
      <c r="S48" s="15"/>
      <c r="T48" s="85" t="s">
        <v>3</v>
      </c>
      <c r="U48" s="15"/>
      <c r="V48" s="15"/>
      <c r="W48" s="228">
        <f>M27</f>
        <v>10</v>
      </c>
      <c r="X48" s="228"/>
      <c r="Y48" s="88" t="s">
        <v>7</v>
      </c>
      <c r="Z48" s="88"/>
      <c r="AA48" s="33"/>
      <c r="AB48" s="30"/>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30"/>
      <c r="B49" s="33"/>
      <c r="C49" s="15"/>
      <c r="D49" s="81"/>
      <c r="E49" s="81"/>
      <c r="F49" s="36"/>
      <c r="G49" s="15"/>
      <c r="H49" s="85"/>
      <c r="I49" s="15"/>
      <c r="J49" s="87"/>
      <c r="K49" s="15"/>
      <c r="L49" s="93"/>
      <c r="M49" s="36"/>
      <c r="N49" s="36"/>
      <c r="O49" s="33"/>
      <c r="P49" s="15"/>
      <c r="Q49" s="36"/>
      <c r="R49" s="81"/>
      <c r="S49" s="15"/>
      <c r="T49" s="85"/>
      <c r="U49" s="87"/>
      <c r="V49" s="15"/>
      <c r="W49" s="76"/>
      <c r="X49" s="15"/>
      <c r="Y49" s="66"/>
      <c r="Z49" s="66"/>
      <c r="AA49" s="33"/>
      <c r="AB49" s="30"/>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30"/>
      <c r="B50" s="33"/>
      <c r="C50" s="15"/>
      <c r="D50" s="81"/>
      <c r="E50" s="81"/>
      <c r="F50" s="36"/>
      <c r="G50" s="15"/>
      <c r="H50" s="85" t="s">
        <v>5</v>
      </c>
      <c r="I50" s="15"/>
      <c r="J50" s="228">
        <f>M30</f>
        <v>2.54</v>
      </c>
      <c r="K50" s="228"/>
      <c r="L50" s="96" t="s">
        <v>7</v>
      </c>
      <c r="M50" s="36"/>
      <c r="N50" s="36"/>
      <c r="O50" s="33"/>
      <c r="P50" s="15"/>
      <c r="Q50" s="36"/>
      <c r="R50" s="81"/>
      <c r="S50" s="15"/>
      <c r="T50" s="85" t="s">
        <v>5</v>
      </c>
      <c r="U50" s="15"/>
      <c r="V50" s="15"/>
      <c r="W50" s="228">
        <f>M30</f>
        <v>2.54</v>
      </c>
      <c r="X50" s="228"/>
      <c r="Y50" s="88" t="s">
        <v>7</v>
      </c>
      <c r="Z50" s="88"/>
      <c r="AA50" s="33"/>
      <c r="AB50" s="30"/>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30"/>
      <c r="B51" s="33"/>
      <c r="C51" s="15"/>
      <c r="D51" s="44"/>
      <c r="E51" s="83"/>
      <c r="F51" s="82"/>
      <c r="G51" s="84"/>
      <c r="H51" s="84"/>
      <c r="I51" s="84"/>
      <c r="J51" s="84"/>
      <c r="K51" s="40"/>
      <c r="L51" s="69"/>
      <c r="M51" s="36"/>
      <c r="N51" s="36"/>
      <c r="O51" s="33"/>
      <c r="P51" s="84"/>
      <c r="Q51" s="82"/>
      <c r="R51" s="83"/>
      <c r="S51" s="84"/>
      <c r="T51" s="84"/>
      <c r="U51" s="84"/>
      <c r="V51" s="84"/>
      <c r="W51" s="84"/>
      <c r="X51" s="92"/>
      <c r="Y51" s="83"/>
      <c r="Z51" s="83"/>
      <c r="AA51" s="33"/>
      <c r="AB51" s="30"/>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30"/>
      <c r="B52" s="33"/>
      <c r="C52" s="15"/>
      <c r="D52" s="44"/>
      <c r="E52" s="33"/>
      <c r="F52" s="44"/>
      <c r="G52" s="15"/>
      <c r="H52" s="15"/>
      <c r="I52" s="15"/>
      <c r="J52" s="15"/>
      <c r="K52" s="36"/>
      <c r="L52" s="68"/>
      <c r="M52" s="36"/>
      <c r="N52" s="36"/>
      <c r="O52" s="33"/>
      <c r="P52" s="15"/>
      <c r="Q52" s="44"/>
      <c r="R52" s="33"/>
      <c r="S52" s="33"/>
      <c r="T52" s="15"/>
      <c r="U52" s="15"/>
      <c r="V52" s="15"/>
      <c r="W52" s="15"/>
      <c r="X52" s="66"/>
      <c r="Y52" s="33"/>
      <c r="Z52" s="33"/>
      <c r="AA52" s="33"/>
      <c r="AB52" s="30"/>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30"/>
      <c r="B53" s="33"/>
      <c r="C53" s="15"/>
      <c r="D53" s="44"/>
      <c r="E53" s="33"/>
      <c r="F53" s="36" t="str">
        <f>IF(H46="wewnętrzna","bez znaczenia","Okno *")</f>
        <v>bez znaczenia</v>
      </c>
      <c r="G53" s="15"/>
      <c r="H53" s="246" t="s">
        <v>470</v>
      </c>
      <c r="I53" s="246"/>
      <c r="J53" s="246"/>
      <c r="K53" s="246"/>
      <c r="L53" s="68"/>
      <c r="M53" s="36"/>
      <c r="N53" s="36"/>
      <c r="O53" s="33"/>
      <c r="P53" s="15"/>
      <c r="Q53" s="36" t="str">
        <f>IF(T46="wewnętrzna","bez znaczenia","Okno *")</f>
        <v>Okno *</v>
      </c>
      <c r="R53" s="33"/>
      <c r="S53" s="15"/>
      <c r="T53" s="246" t="s">
        <v>469</v>
      </c>
      <c r="U53" s="246"/>
      <c r="V53" s="246"/>
      <c r="W53" s="246"/>
      <c r="X53" s="246"/>
      <c r="Y53" s="66"/>
      <c r="Z53" s="66"/>
      <c r="AA53" s="33"/>
      <c r="AB53" s="30"/>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30"/>
      <c r="B54" s="33"/>
      <c r="C54" s="15"/>
      <c r="D54" s="98"/>
      <c r="E54" s="33"/>
      <c r="F54" s="86"/>
      <c r="G54" s="15"/>
      <c r="H54" s="15"/>
      <c r="I54" s="15"/>
      <c r="J54" s="15"/>
      <c r="K54" s="36"/>
      <c r="L54" s="68"/>
      <c r="M54" s="36"/>
      <c r="N54" s="36"/>
      <c r="O54" s="33"/>
      <c r="P54" s="15"/>
      <c r="Q54" s="248"/>
      <c r="R54" s="248"/>
      <c r="S54" s="15"/>
      <c r="T54" s="33"/>
      <c r="U54" s="15"/>
      <c r="V54" s="15"/>
      <c r="W54" s="15"/>
      <c r="X54" s="15"/>
      <c r="Y54" s="66"/>
      <c r="Z54" s="66"/>
      <c r="AA54" s="33"/>
      <c r="AB54" s="30"/>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30"/>
      <c r="B55" s="33"/>
      <c r="C55" s="15"/>
      <c r="D55" s="44"/>
      <c r="E55" s="33"/>
      <c r="F55" s="44"/>
      <c r="G55" s="15"/>
      <c r="H55" s="85" t="s">
        <v>3</v>
      </c>
      <c r="I55" s="15"/>
      <c r="J55" s="246">
        <v>1.8</v>
      </c>
      <c r="K55" s="246"/>
      <c r="L55" s="96" t="s">
        <v>7</v>
      </c>
      <c r="M55" s="36"/>
      <c r="N55" s="36"/>
      <c r="O55" s="33"/>
      <c r="P55" s="15"/>
      <c r="Q55" s="44"/>
      <c r="R55" s="33"/>
      <c r="S55" s="15"/>
      <c r="T55" s="85" t="s">
        <v>3</v>
      </c>
      <c r="U55" s="15"/>
      <c r="V55" s="15"/>
      <c r="W55" s="246">
        <v>1</v>
      </c>
      <c r="X55" s="246"/>
      <c r="Y55" s="88" t="s">
        <v>7</v>
      </c>
      <c r="Z55" s="88"/>
      <c r="AA55" s="33"/>
      <c r="AB55" s="30"/>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30"/>
      <c r="B56" s="33"/>
      <c r="C56" s="15"/>
      <c r="D56" s="99"/>
      <c r="E56" s="33"/>
      <c r="F56" s="44"/>
      <c r="G56" s="15"/>
      <c r="H56" s="33"/>
      <c r="I56" s="15"/>
      <c r="J56" s="15"/>
      <c r="K56" s="15"/>
      <c r="L56" s="97"/>
      <c r="M56" s="36"/>
      <c r="N56" s="36"/>
      <c r="O56" s="33"/>
      <c r="P56" s="15"/>
      <c r="Q56" s="44"/>
      <c r="R56" s="33"/>
      <c r="S56" s="91"/>
      <c r="T56" s="33"/>
      <c r="U56" s="15"/>
      <c r="V56" s="15"/>
      <c r="W56" s="15"/>
      <c r="X56" s="15"/>
      <c r="Y56" s="89"/>
      <c r="Z56" s="29"/>
      <c r="AA56" s="33"/>
      <c r="AB56" s="30"/>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30"/>
      <c r="B57" s="33"/>
      <c r="C57" s="15"/>
      <c r="D57" s="44"/>
      <c r="E57" s="33"/>
      <c r="F57" s="44"/>
      <c r="G57" s="15"/>
      <c r="H57" s="85" t="s">
        <v>5</v>
      </c>
      <c r="I57" s="15"/>
      <c r="J57" s="246">
        <v>1.2</v>
      </c>
      <c r="K57" s="246"/>
      <c r="L57" s="96" t="s">
        <v>7</v>
      </c>
      <c r="M57" s="36"/>
      <c r="N57" s="36"/>
      <c r="O57" s="33"/>
      <c r="P57" s="15"/>
      <c r="Q57" s="44"/>
      <c r="R57" s="33"/>
      <c r="S57" s="15"/>
      <c r="T57" s="85" t="s">
        <v>5</v>
      </c>
      <c r="U57" s="15"/>
      <c r="V57" s="15"/>
      <c r="W57" s="246">
        <v>1</v>
      </c>
      <c r="X57" s="246"/>
      <c r="Y57" s="88" t="s">
        <v>7</v>
      </c>
      <c r="Z57" s="88"/>
      <c r="AA57" s="33"/>
      <c r="AB57" s="30"/>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30"/>
      <c r="B58" s="33"/>
      <c r="C58" s="15"/>
      <c r="D58" s="44"/>
      <c r="E58" s="33"/>
      <c r="F58" s="44"/>
      <c r="G58" s="15"/>
      <c r="H58" s="15"/>
      <c r="I58" s="15"/>
      <c r="J58" s="15"/>
      <c r="K58" s="36"/>
      <c r="L58" s="36"/>
      <c r="M58" s="36"/>
      <c r="N58" s="36"/>
      <c r="O58" s="33"/>
      <c r="P58" s="15"/>
      <c r="Q58" s="44"/>
      <c r="R58" s="33"/>
      <c r="S58" s="33"/>
      <c r="T58" s="15"/>
      <c r="U58" s="15"/>
      <c r="V58" s="15"/>
      <c r="W58" s="15"/>
      <c r="X58" s="33"/>
      <c r="Y58" s="33"/>
      <c r="Z58" s="33"/>
      <c r="AA58" s="33"/>
      <c r="AB58" s="30"/>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30"/>
      <c r="B59" s="33"/>
      <c r="C59" s="15"/>
      <c r="D59" s="44"/>
      <c r="E59" s="33"/>
      <c r="F59" s="36" t="s">
        <v>447</v>
      </c>
      <c r="G59" s="15"/>
      <c r="H59" s="246" t="s">
        <v>454</v>
      </c>
      <c r="I59" s="246"/>
      <c r="J59" s="246"/>
      <c r="K59" s="246"/>
      <c r="L59" s="36"/>
      <c r="M59" s="36"/>
      <c r="N59" s="36"/>
      <c r="O59" s="33"/>
      <c r="P59" s="15"/>
      <c r="Q59" s="36" t="s">
        <v>447</v>
      </c>
      <c r="R59" s="33"/>
      <c r="S59" s="33"/>
      <c r="T59" s="246" t="s">
        <v>454</v>
      </c>
      <c r="U59" s="246"/>
      <c r="V59" s="246"/>
      <c r="W59" s="246"/>
      <c r="X59" s="246"/>
      <c r="Y59" s="33"/>
      <c r="Z59" s="33"/>
      <c r="AA59" s="33"/>
      <c r="AB59" s="30"/>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30"/>
      <c r="B60" s="33"/>
      <c r="C60" s="15"/>
      <c r="D60" s="15"/>
      <c r="E60" s="15"/>
      <c r="F60" s="15"/>
      <c r="G60" s="15"/>
      <c r="H60" s="15"/>
      <c r="I60" s="15"/>
      <c r="J60" s="15"/>
      <c r="K60" s="36"/>
      <c r="L60" s="36"/>
      <c r="M60" s="36"/>
      <c r="N60" s="36"/>
      <c r="O60" s="33"/>
      <c r="P60" s="33"/>
      <c r="Q60" s="33"/>
      <c r="R60" s="33"/>
      <c r="S60" s="33"/>
      <c r="T60" s="33"/>
      <c r="U60" s="33"/>
      <c r="V60" s="33"/>
      <c r="W60" s="33"/>
      <c r="X60" s="33"/>
      <c r="Y60" s="33"/>
      <c r="Z60" s="33"/>
      <c r="AA60" s="33"/>
      <c r="AB60" s="30"/>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30"/>
      <c r="B61" s="33"/>
      <c r="C61" s="44"/>
      <c r="D61" s="44"/>
      <c r="E61" s="108" t="s">
        <v>489</v>
      </c>
      <c r="F61" s="33"/>
      <c r="G61" s="15"/>
      <c r="H61" s="15"/>
      <c r="I61" s="15"/>
      <c r="J61" s="15"/>
      <c r="K61" s="36"/>
      <c r="L61" s="36"/>
      <c r="M61" s="36"/>
      <c r="N61" s="36"/>
      <c r="O61" s="33"/>
      <c r="P61" s="108"/>
      <c r="Q61" s="33"/>
      <c r="R61" s="33"/>
      <c r="S61" s="33"/>
      <c r="T61" s="33"/>
      <c r="U61" s="33"/>
      <c r="V61" s="33"/>
      <c r="W61" s="33"/>
      <c r="X61" s="33"/>
      <c r="Y61" s="33"/>
      <c r="Z61" s="33"/>
      <c r="AA61" s="33"/>
      <c r="AB61" s="30"/>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30"/>
      <c r="B62" s="33"/>
      <c r="C62" s="44"/>
      <c r="D62" s="44"/>
      <c r="E62" s="33"/>
      <c r="F62" s="33"/>
      <c r="G62" s="15"/>
      <c r="H62" s="15"/>
      <c r="I62" s="15"/>
      <c r="J62" s="15"/>
      <c r="K62" s="36"/>
      <c r="L62" s="36"/>
      <c r="M62" s="36"/>
      <c r="N62" s="36"/>
      <c r="O62" s="33"/>
      <c r="P62" s="33"/>
      <c r="Q62" s="33"/>
      <c r="R62" s="33"/>
      <c r="S62" s="33"/>
      <c r="T62" s="33"/>
      <c r="U62" s="33"/>
      <c r="V62" s="33"/>
      <c r="W62" s="33"/>
      <c r="X62" s="33"/>
      <c r="Y62" s="33"/>
      <c r="Z62" s="33"/>
      <c r="AA62" s="33"/>
      <c r="AB62" s="30"/>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30"/>
      <c r="B63" s="33"/>
      <c r="C63" s="44"/>
      <c r="D63" s="44"/>
      <c r="E63" s="33"/>
      <c r="F63" s="33"/>
      <c r="G63" s="15"/>
      <c r="H63" s="15"/>
      <c r="I63" s="15"/>
      <c r="J63" s="15"/>
      <c r="K63" s="36"/>
      <c r="L63" s="36"/>
      <c r="M63" s="36"/>
      <c r="N63" s="36"/>
      <c r="O63" s="33"/>
      <c r="P63" s="33"/>
      <c r="Q63" s="33"/>
      <c r="R63" s="33"/>
      <c r="S63" s="33"/>
      <c r="T63" s="33"/>
      <c r="U63" s="33"/>
      <c r="V63" s="33"/>
      <c r="W63" s="33"/>
      <c r="X63" s="33"/>
      <c r="Y63" s="33"/>
      <c r="Z63" s="33"/>
      <c r="AA63" s="33"/>
      <c r="AB63" s="30"/>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30"/>
      <c r="B64" s="33"/>
      <c r="C64" s="44"/>
      <c r="D64" s="44"/>
      <c r="E64" s="33"/>
      <c r="F64" s="33"/>
      <c r="G64" s="15"/>
      <c r="H64" s="15"/>
      <c r="I64" s="15"/>
      <c r="J64" s="15"/>
      <c r="K64" s="36"/>
      <c r="L64" s="36"/>
      <c r="M64" s="36"/>
      <c r="N64" s="36"/>
      <c r="O64" s="33"/>
      <c r="P64" s="33"/>
      <c r="Q64" s="33"/>
      <c r="R64" s="33"/>
      <c r="S64" s="33"/>
      <c r="T64" s="33"/>
      <c r="U64" s="33"/>
      <c r="V64" s="33"/>
      <c r="W64" s="33"/>
      <c r="X64" s="33"/>
      <c r="Y64" s="33"/>
      <c r="Z64" s="33"/>
      <c r="AA64" s="33"/>
      <c r="AB64" s="30"/>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30"/>
      <c r="B65" s="33"/>
      <c r="C65" s="44"/>
      <c r="D65" s="15"/>
      <c r="E65" s="15"/>
      <c r="F65" s="15"/>
      <c r="G65" s="15"/>
      <c r="H65" s="15"/>
      <c r="I65" s="15"/>
      <c r="J65" s="15"/>
      <c r="K65" s="36"/>
      <c r="L65" s="36"/>
      <c r="M65" s="36"/>
      <c r="N65" s="36"/>
      <c r="O65" s="33"/>
      <c r="P65" s="33"/>
      <c r="Q65" s="33"/>
      <c r="R65" s="33"/>
      <c r="S65" s="33"/>
      <c r="T65" s="15"/>
      <c r="U65" s="33"/>
      <c r="V65" s="33"/>
      <c r="W65" s="33"/>
      <c r="X65" s="33"/>
      <c r="Y65" s="33"/>
      <c r="Z65" s="33"/>
      <c r="AA65" s="33"/>
      <c r="AB65" s="30"/>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30"/>
      <c r="B66" s="33"/>
      <c r="C66" s="44"/>
      <c r="D66" s="44"/>
      <c r="E66" s="33"/>
      <c r="F66" s="33"/>
      <c r="G66" s="15"/>
      <c r="H66" s="15"/>
      <c r="I66" s="15"/>
      <c r="J66" s="15"/>
      <c r="K66" s="36"/>
      <c r="L66" s="36"/>
      <c r="M66" s="36"/>
      <c r="N66" s="36"/>
      <c r="O66" s="33"/>
      <c r="P66" s="44"/>
      <c r="Q66" s="44"/>
      <c r="R66" s="33"/>
      <c r="S66" s="33"/>
      <c r="T66" s="15"/>
      <c r="U66" s="15"/>
      <c r="V66" s="15"/>
      <c r="W66" s="15"/>
      <c r="X66" s="33"/>
      <c r="Y66" s="33"/>
      <c r="Z66" s="33"/>
      <c r="AA66" s="33"/>
      <c r="AB66" s="30"/>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30"/>
      <c r="B67" s="33"/>
      <c r="C67" s="15"/>
      <c r="D67" s="15"/>
      <c r="E67" s="36"/>
      <c r="F67" s="36" t="s">
        <v>10</v>
      </c>
      <c r="G67" s="29"/>
      <c r="H67" s="231" t="str">
        <f>Obliczenia1!B48</f>
        <v>Wschód</v>
      </c>
      <c r="I67" s="231"/>
      <c r="J67" s="231"/>
      <c r="K67" s="231"/>
      <c r="L67" s="36"/>
      <c r="M67" s="36"/>
      <c r="N67" s="36"/>
      <c r="O67" s="33"/>
      <c r="P67" s="15"/>
      <c r="Q67" s="36" t="s">
        <v>10</v>
      </c>
      <c r="R67" s="15"/>
      <c r="S67" s="36"/>
      <c r="T67" s="231" t="str">
        <f>Obliczenia1!B47</f>
        <v>Północ</v>
      </c>
      <c r="U67" s="231"/>
      <c r="V67" s="231"/>
      <c r="W67" s="231"/>
      <c r="X67" s="231"/>
      <c r="Y67" s="33"/>
      <c r="Z67" s="33"/>
      <c r="AA67" s="33"/>
      <c r="AB67" s="30"/>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30"/>
      <c r="B68" s="33"/>
      <c r="C68" s="102" t="str">
        <f>VLOOKUP(H67,lista_kierunki_swiata3,3,0)</f>
        <v>E</v>
      </c>
      <c r="D68" s="44"/>
      <c r="E68" s="83"/>
      <c r="F68" s="83"/>
      <c r="G68" s="84"/>
      <c r="H68" s="84"/>
      <c r="I68" s="84"/>
      <c r="J68" s="84"/>
      <c r="K68" s="40"/>
      <c r="L68" s="40"/>
      <c r="M68" s="36"/>
      <c r="N68" s="36"/>
      <c r="O68" s="101" t="str">
        <f>VLOOKUP(T67,lista_kierunki_swiata3,3,0)</f>
        <v>N</v>
      </c>
      <c r="P68" s="84"/>
      <c r="Q68" s="82"/>
      <c r="R68" s="83"/>
      <c r="S68" s="83"/>
      <c r="T68" s="84"/>
      <c r="U68" s="84"/>
      <c r="V68" s="84"/>
      <c r="W68" s="84"/>
      <c r="X68" s="83"/>
      <c r="Y68" s="83"/>
      <c r="Z68" s="83"/>
      <c r="AA68" s="33"/>
      <c r="AB68" s="30"/>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30"/>
      <c r="B69" s="33"/>
      <c r="C69" s="15"/>
      <c r="D69" s="81"/>
      <c r="E69" s="81"/>
      <c r="F69" s="33"/>
      <c r="G69" s="15"/>
      <c r="H69" s="15"/>
      <c r="I69" s="15"/>
      <c r="J69" s="15"/>
      <c r="K69" s="36"/>
      <c r="L69" s="36"/>
      <c r="M69" s="36"/>
      <c r="N69" s="36"/>
      <c r="O69" s="15"/>
      <c r="P69" s="15"/>
      <c r="Q69" s="81"/>
      <c r="R69" s="81"/>
      <c r="S69" s="33"/>
      <c r="T69" s="15"/>
      <c r="U69" s="15"/>
      <c r="V69" s="15"/>
      <c r="W69" s="15"/>
      <c r="X69" s="33"/>
      <c r="Y69" s="33"/>
      <c r="Z69" s="33"/>
      <c r="AA69" s="33"/>
      <c r="AB69" s="30"/>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30"/>
      <c r="B70" s="33"/>
      <c r="C70" s="15"/>
      <c r="D70" s="81"/>
      <c r="E70" s="81"/>
      <c r="F70" s="36" t="s">
        <v>515</v>
      </c>
      <c r="G70" s="15"/>
      <c r="H70" s="232" t="s">
        <v>472</v>
      </c>
      <c r="I70" s="232"/>
      <c r="J70" s="232"/>
      <c r="K70" s="232"/>
      <c r="L70" s="36"/>
      <c r="M70" s="36"/>
      <c r="N70" s="36"/>
      <c r="O70" s="15"/>
      <c r="P70" s="15"/>
      <c r="Q70" s="36" t="s">
        <v>515</v>
      </c>
      <c r="R70" s="81"/>
      <c r="S70" s="15"/>
      <c r="T70" s="232" t="s">
        <v>473</v>
      </c>
      <c r="U70" s="232"/>
      <c r="V70" s="232"/>
      <c r="W70" s="232"/>
      <c r="X70" s="232"/>
      <c r="Y70" s="33"/>
      <c r="Z70" s="33"/>
      <c r="AA70" s="33"/>
      <c r="AB70" s="30"/>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30"/>
      <c r="B71" s="33"/>
      <c r="C71" s="15"/>
      <c r="D71" s="81"/>
      <c r="E71" s="81"/>
      <c r="F71" s="36"/>
      <c r="G71" s="15"/>
      <c r="H71" s="15"/>
      <c r="I71" s="76"/>
      <c r="J71" s="15"/>
      <c r="K71" s="36"/>
      <c r="L71" s="36"/>
      <c r="M71" s="36"/>
      <c r="N71" s="36"/>
      <c r="O71" s="33"/>
      <c r="P71" s="15"/>
      <c r="Q71" s="36"/>
      <c r="R71" s="81"/>
      <c r="S71" s="81"/>
      <c r="T71" s="81"/>
      <c r="U71" s="15"/>
      <c r="V71" s="76"/>
      <c r="W71" s="15"/>
      <c r="X71" s="33"/>
      <c r="Y71" s="33"/>
      <c r="Z71" s="33"/>
      <c r="AA71" s="33"/>
      <c r="AB71" s="30"/>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30"/>
      <c r="B72" s="33"/>
      <c r="C72" s="15"/>
      <c r="D72" s="81"/>
      <c r="E72" s="81"/>
      <c r="F72" s="36" t="s">
        <v>516</v>
      </c>
      <c r="G72" s="15"/>
      <c r="H72" s="85" t="s">
        <v>3</v>
      </c>
      <c r="I72" s="15"/>
      <c r="J72" s="228">
        <f>W48</f>
        <v>10</v>
      </c>
      <c r="K72" s="228"/>
      <c r="L72" s="96" t="s">
        <v>7</v>
      </c>
      <c r="M72" s="36"/>
      <c r="N72" s="36"/>
      <c r="O72" s="33"/>
      <c r="P72" s="15"/>
      <c r="Q72" s="36" t="s">
        <v>516</v>
      </c>
      <c r="R72" s="81"/>
      <c r="S72" s="15"/>
      <c r="T72" s="85" t="s">
        <v>3</v>
      </c>
      <c r="U72" s="15"/>
      <c r="V72" s="15"/>
      <c r="W72" s="228">
        <f>J48</f>
        <v>5.5</v>
      </c>
      <c r="X72" s="228"/>
      <c r="Y72" s="88" t="s">
        <v>7</v>
      </c>
      <c r="Z72" s="88"/>
      <c r="AA72" s="33"/>
      <c r="AB72" s="30"/>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30"/>
      <c r="B73" s="33"/>
      <c r="C73" s="15"/>
      <c r="D73" s="81"/>
      <c r="E73" s="81"/>
      <c r="F73" s="36"/>
      <c r="G73" s="15"/>
      <c r="H73" s="85"/>
      <c r="I73" s="15"/>
      <c r="J73" s="87"/>
      <c r="K73" s="15"/>
      <c r="L73" s="93"/>
      <c r="M73" s="36"/>
      <c r="N73" s="36"/>
      <c r="O73" s="33"/>
      <c r="P73" s="15"/>
      <c r="Q73" s="36"/>
      <c r="R73" s="81"/>
      <c r="S73" s="15"/>
      <c r="T73" s="85"/>
      <c r="U73" s="87"/>
      <c r="V73" s="15"/>
      <c r="W73" s="76"/>
      <c r="X73" s="15"/>
      <c r="Y73" s="66"/>
      <c r="Z73" s="66"/>
      <c r="AA73" s="33"/>
      <c r="AB73" s="30"/>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30"/>
      <c r="B74" s="33"/>
      <c r="C74" s="15"/>
      <c r="D74" s="81"/>
      <c r="E74" s="81"/>
      <c r="F74" s="36"/>
      <c r="G74" s="15"/>
      <c r="H74" s="85" t="s">
        <v>5</v>
      </c>
      <c r="I74" s="15"/>
      <c r="J74" s="228">
        <f>M30</f>
        <v>2.54</v>
      </c>
      <c r="K74" s="228"/>
      <c r="L74" s="96" t="s">
        <v>7</v>
      </c>
      <c r="M74" s="36"/>
      <c r="N74" s="36"/>
      <c r="O74" s="33"/>
      <c r="P74" s="15"/>
      <c r="Q74" s="36"/>
      <c r="R74" s="81"/>
      <c r="S74" s="15"/>
      <c r="T74" s="85" t="s">
        <v>5</v>
      </c>
      <c r="U74" s="15"/>
      <c r="V74" s="15"/>
      <c r="W74" s="228">
        <f>M30</f>
        <v>2.54</v>
      </c>
      <c r="X74" s="228"/>
      <c r="Y74" s="88" t="s">
        <v>7</v>
      </c>
      <c r="Z74" s="88"/>
      <c r="AA74" s="33"/>
      <c r="AB74" s="30"/>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30"/>
      <c r="B75" s="33"/>
      <c r="C75" s="15"/>
      <c r="D75" s="44"/>
      <c r="E75" s="83"/>
      <c r="F75" s="82"/>
      <c r="G75" s="84"/>
      <c r="H75" s="84"/>
      <c r="I75" s="84"/>
      <c r="J75" s="84"/>
      <c r="K75" s="40"/>
      <c r="L75" s="69"/>
      <c r="M75" s="36"/>
      <c r="N75" s="36"/>
      <c r="O75" s="33"/>
      <c r="P75" s="84"/>
      <c r="Q75" s="82"/>
      <c r="R75" s="83"/>
      <c r="S75" s="84"/>
      <c r="T75" s="84"/>
      <c r="U75" s="84"/>
      <c r="V75" s="84"/>
      <c r="W75" s="84"/>
      <c r="X75" s="92"/>
      <c r="Y75" s="83"/>
      <c r="Z75" s="83"/>
      <c r="AA75" s="33"/>
      <c r="AB75" s="30"/>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30"/>
      <c r="B76" s="33"/>
      <c r="C76" s="15"/>
      <c r="D76" s="44"/>
      <c r="E76" s="33"/>
      <c r="F76" s="44"/>
      <c r="G76" s="15"/>
      <c r="H76" s="15"/>
      <c r="I76" s="15"/>
      <c r="J76" s="15"/>
      <c r="K76" s="36"/>
      <c r="L76" s="68"/>
      <c r="M76" s="36"/>
      <c r="N76" s="36"/>
      <c r="O76" s="33"/>
      <c r="P76" s="15"/>
      <c r="Q76" s="44"/>
      <c r="R76" s="33"/>
      <c r="S76" s="33"/>
      <c r="T76" s="15"/>
      <c r="U76" s="15"/>
      <c r="V76" s="15"/>
      <c r="W76" s="15"/>
      <c r="X76" s="66"/>
      <c r="Y76" s="33"/>
      <c r="Z76" s="33"/>
      <c r="AA76" s="33"/>
      <c r="AB76" s="30"/>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30"/>
      <c r="B77" s="33"/>
      <c r="C77" s="15"/>
      <c r="D77" s="44"/>
      <c r="E77" s="33"/>
      <c r="F77" s="36" t="str">
        <f>IF(H70="wewnętrzna","bez znaczenia","Okno *")</f>
        <v>bez znaczenia</v>
      </c>
      <c r="G77" s="15"/>
      <c r="H77" s="246" t="s">
        <v>454</v>
      </c>
      <c r="I77" s="246"/>
      <c r="J77" s="246"/>
      <c r="K77" s="246"/>
      <c r="L77" s="68"/>
      <c r="M77" s="36"/>
      <c r="N77" s="36"/>
      <c r="O77" s="33"/>
      <c r="P77" s="15"/>
      <c r="Q77" s="36" t="str">
        <f>IF(T70="wewnętrzna","bez znaczenia","Okno *")</f>
        <v>Okno *</v>
      </c>
      <c r="R77" s="33"/>
      <c r="S77" s="15"/>
      <c r="T77" s="246" t="s">
        <v>469</v>
      </c>
      <c r="U77" s="246"/>
      <c r="V77" s="246"/>
      <c r="W77" s="246"/>
      <c r="X77" s="246"/>
      <c r="Y77" s="66"/>
      <c r="Z77" s="66"/>
      <c r="AA77" s="33"/>
      <c r="AB77" s="30"/>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30"/>
      <c r="B78" s="33"/>
      <c r="C78" s="15"/>
      <c r="D78" s="98"/>
      <c r="E78" s="33"/>
      <c r="F78" s="86"/>
      <c r="G78" s="15"/>
      <c r="H78" s="15"/>
      <c r="I78" s="15"/>
      <c r="J78" s="15"/>
      <c r="K78" s="36"/>
      <c r="L78" s="68"/>
      <c r="M78" s="36"/>
      <c r="N78" s="36"/>
      <c r="O78" s="33"/>
      <c r="P78" s="15"/>
      <c r="Q78" s="248"/>
      <c r="R78" s="248"/>
      <c r="S78" s="15"/>
      <c r="T78" s="33"/>
      <c r="U78" s="15"/>
      <c r="V78" s="15"/>
      <c r="W78" s="15"/>
      <c r="X78" s="15"/>
      <c r="Y78" s="66"/>
      <c r="Z78" s="66"/>
      <c r="AA78" s="33"/>
      <c r="AB78" s="30"/>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30"/>
      <c r="B79" s="33"/>
      <c r="C79" s="15"/>
      <c r="D79" s="44"/>
      <c r="E79" s="33"/>
      <c r="F79" s="44"/>
      <c r="G79" s="15"/>
      <c r="H79" s="85" t="s">
        <v>3</v>
      </c>
      <c r="I79" s="15"/>
      <c r="J79" s="246"/>
      <c r="K79" s="246"/>
      <c r="L79" s="96" t="s">
        <v>7</v>
      </c>
      <c r="M79" s="36"/>
      <c r="N79" s="36"/>
      <c r="O79" s="33"/>
      <c r="P79" s="15"/>
      <c r="Q79" s="44"/>
      <c r="R79" s="33"/>
      <c r="S79" s="15"/>
      <c r="T79" s="85" t="s">
        <v>3</v>
      </c>
      <c r="U79" s="15"/>
      <c r="V79" s="15"/>
      <c r="W79" s="246">
        <v>1.88</v>
      </c>
      <c r="X79" s="246"/>
      <c r="Y79" s="88" t="s">
        <v>7</v>
      </c>
      <c r="Z79" s="88"/>
      <c r="AA79" s="33"/>
      <c r="AB79" s="30"/>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30"/>
      <c r="B80" s="33"/>
      <c r="C80" s="15"/>
      <c r="D80" s="99"/>
      <c r="E80" s="33"/>
      <c r="F80" s="44"/>
      <c r="G80" s="15"/>
      <c r="H80" s="33"/>
      <c r="I80" s="15"/>
      <c r="J80" s="15"/>
      <c r="K80" s="15"/>
      <c r="L80" s="97"/>
      <c r="M80" s="36"/>
      <c r="N80" s="36"/>
      <c r="O80" s="33"/>
      <c r="P80" s="15"/>
      <c r="Q80" s="44"/>
      <c r="R80" s="33"/>
      <c r="S80" s="91"/>
      <c r="T80" s="33"/>
      <c r="U80" s="15"/>
      <c r="V80" s="15"/>
      <c r="W80" s="15"/>
      <c r="X80" s="15"/>
      <c r="Y80" s="89"/>
      <c r="Z80" s="29"/>
      <c r="AA80" s="33"/>
      <c r="AB80" s="30"/>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30"/>
      <c r="B81" s="33"/>
      <c r="C81" s="15"/>
      <c r="D81" s="44"/>
      <c r="E81" s="33"/>
      <c r="F81" s="44"/>
      <c r="G81" s="15"/>
      <c r="H81" s="85" t="s">
        <v>5</v>
      </c>
      <c r="I81" s="15"/>
      <c r="J81" s="246"/>
      <c r="K81" s="246"/>
      <c r="L81" s="96" t="s">
        <v>7</v>
      </c>
      <c r="M81" s="36"/>
      <c r="N81" s="36"/>
      <c r="O81" s="33"/>
      <c r="P81" s="15"/>
      <c r="Q81" s="44"/>
      <c r="R81" s="33"/>
      <c r="S81" s="15"/>
      <c r="T81" s="85" t="s">
        <v>5</v>
      </c>
      <c r="U81" s="15"/>
      <c r="V81" s="15"/>
      <c r="W81" s="246">
        <v>1.2</v>
      </c>
      <c r="X81" s="246"/>
      <c r="Y81" s="88" t="s">
        <v>7</v>
      </c>
      <c r="Z81" s="88"/>
      <c r="AA81" s="33"/>
      <c r="AB81" s="30"/>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30"/>
      <c r="B82" s="33"/>
      <c r="C82" s="15"/>
      <c r="D82" s="44"/>
      <c r="E82" s="33"/>
      <c r="F82" s="44"/>
      <c r="G82" s="15"/>
      <c r="H82" s="15"/>
      <c r="I82" s="15"/>
      <c r="J82" s="15"/>
      <c r="K82" s="36"/>
      <c r="L82" s="36"/>
      <c r="M82" s="36"/>
      <c r="N82" s="36"/>
      <c r="O82" s="33"/>
      <c r="P82" s="15"/>
      <c r="Q82" s="44"/>
      <c r="R82" s="33"/>
      <c r="S82" s="33"/>
      <c r="T82" s="15"/>
      <c r="U82" s="15"/>
      <c r="V82" s="15"/>
      <c r="W82" s="15"/>
      <c r="X82" s="33"/>
      <c r="Y82" s="33"/>
      <c r="Z82" s="33"/>
      <c r="AA82" s="33"/>
      <c r="AB82" s="30"/>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30"/>
      <c r="B83" s="33"/>
      <c r="C83" s="15"/>
      <c r="D83" s="44"/>
      <c r="E83" s="33"/>
      <c r="F83" s="36" t="s">
        <v>447</v>
      </c>
      <c r="G83" s="15"/>
      <c r="H83" s="246" t="s">
        <v>454</v>
      </c>
      <c r="I83" s="246"/>
      <c r="J83" s="246"/>
      <c r="K83" s="246"/>
      <c r="L83" s="36"/>
      <c r="M83" s="36"/>
      <c r="N83" s="36"/>
      <c r="O83" s="33"/>
      <c r="P83" s="15"/>
      <c r="Q83" s="36" t="s">
        <v>447</v>
      </c>
      <c r="R83" s="33"/>
      <c r="S83" s="33"/>
      <c r="T83" s="246" t="s">
        <v>454</v>
      </c>
      <c r="U83" s="246"/>
      <c r="V83" s="246"/>
      <c r="W83" s="246"/>
      <c r="X83" s="246"/>
      <c r="Y83" s="33"/>
      <c r="Z83" s="33"/>
      <c r="AA83" s="33"/>
      <c r="AB83" s="30"/>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30"/>
      <c r="B84" s="33"/>
      <c r="C84" s="15"/>
      <c r="D84" s="15"/>
      <c r="E84" s="15"/>
      <c r="F84" s="15"/>
      <c r="G84" s="15"/>
      <c r="H84" s="15"/>
      <c r="I84" s="15"/>
      <c r="J84" s="15"/>
      <c r="K84" s="36"/>
      <c r="L84" s="36"/>
      <c r="M84" s="36"/>
      <c r="N84" s="36"/>
      <c r="O84" s="33"/>
      <c r="P84" s="33"/>
      <c r="Q84" s="33"/>
      <c r="R84" s="33"/>
      <c r="S84" s="33"/>
      <c r="T84" s="33"/>
      <c r="U84" s="33"/>
      <c r="V84" s="33"/>
      <c r="W84" s="33"/>
      <c r="X84" s="33"/>
      <c r="Y84" s="33"/>
      <c r="Z84" s="33"/>
      <c r="AA84" s="33"/>
      <c r="AB84" s="30"/>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30"/>
      <c r="B85" s="33"/>
      <c r="C85" s="44"/>
      <c r="D85" s="44"/>
      <c r="E85" s="33"/>
      <c r="F85" s="33"/>
      <c r="G85" s="15"/>
      <c r="H85" s="15"/>
      <c r="I85" s="15"/>
      <c r="J85" s="15"/>
      <c r="K85" s="36"/>
      <c r="L85" s="36"/>
      <c r="M85" s="36"/>
      <c r="N85" s="36"/>
      <c r="O85" s="33"/>
      <c r="P85" s="33"/>
      <c r="Q85" s="33"/>
      <c r="R85" s="33"/>
      <c r="S85" s="33"/>
      <c r="T85" s="33"/>
      <c r="U85" s="33"/>
      <c r="V85" s="33"/>
      <c r="W85" s="33"/>
      <c r="X85" s="33"/>
      <c r="Y85" s="33"/>
      <c r="Z85" s="33"/>
      <c r="AA85" s="33"/>
      <c r="AB85" s="30"/>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30"/>
      <c r="B86" s="15"/>
      <c r="C86" s="100"/>
      <c r="D86" s="17"/>
      <c r="E86" s="17"/>
      <c r="F86" s="15"/>
      <c r="G86" s="17"/>
      <c r="H86" s="17"/>
      <c r="I86" s="17"/>
      <c r="J86" s="17"/>
      <c r="K86" s="17"/>
      <c r="L86" s="17"/>
      <c r="M86" s="17"/>
      <c r="N86" s="17"/>
      <c r="O86" s="17"/>
      <c r="P86" s="17"/>
      <c r="Q86" s="17"/>
      <c r="R86" s="17"/>
      <c r="S86" s="17"/>
      <c r="T86" s="17"/>
      <c r="U86" s="17"/>
      <c r="V86" s="17"/>
      <c r="AB86" s="30"/>
    </row>
    <row r="87" spans="1:230">
      <c r="A87" s="30"/>
      <c r="B87" s="15"/>
      <c r="C87" s="100"/>
      <c r="D87" s="17"/>
      <c r="E87" s="17"/>
      <c r="F87" s="15"/>
      <c r="G87" s="17"/>
      <c r="H87" s="17"/>
      <c r="I87" s="17"/>
      <c r="J87" s="17"/>
      <c r="K87" s="17"/>
      <c r="L87" s="17"/>
      <c r="M87" s="100"/>
      <c r="N87" s="17"/>
      <c r="O87" s="17"/>
      <c r="P87" s="15"/>
      <c r="Q87" s="17"/>
      <c r="R87" s="17"/>
      <c r="S87" s="17"/>
      <c r="T87" s="17"/>
      <c r="U87" s="17"/>
      <c r="V87" s="17"/>
      <c r="AB87" s="30"/>
    </row>
    <row r="88" spans="1:230">
      <c r="A88" s="30"/>
      <c r="B88" s="15"/>
      <c r="C88" s="33"/>
      <c r="D88" s="104" t="s">
        <v>526</v>
      </c>
      <c r="E88" s="43"/>
      <c r="F88" s="42"/>
      <c r="G88" s="42"/>
      <c r="H88" s="43"/>
      <c r="I88" s="104" t="s">
        <v>527</v>
      </c>
      <c r="J88" s="43"/>
      <c r="K88" s="43"/>
      <c r="L88" s="104" t="s">
        <v>528</v>
      </c>
      <c r="M88" s="43"/>
      <c r="N88" s="17"/>
      <c r="O88" s="17"/>
      <c r="P88" s="17"/>
      <c r="Q88" s="17"/>
      <c r="R88" s="17"/>
      <c r="S88" s="17"/>
      <c r="T88" s="17"/>
      <c r="U88" s="17"/>
      <c r="V88" s="17"/>
      <c r="AB88" s="30"/>
    </row>
    <row r="89" spans="1:230">
      <c r="A89" s="30"/>
      <c r="B89" s="15"/>
      <c r="C89" s="33"/>
      <c r="D89" s="37"/>
      <c r="E89" s="33"/>
      <c r="F89" s="37"/>
      <c r="G89" s="37"/>
      <c r="H89" s="33"/>
      <c r="I89" s="33"/>
      <c r="J89" s="17"/>
      <c r="K89" s="17"/>
      <c r="L89" s="17"/>
      <c r="M89" s="17"/>
      <c r="N89" s="17"/>
      <c r="O89" s="17"/>
      <c r="P89" s="17"/>
      <c r="Q89" s="17"/>
      <c r="R89" s="17"/>
      <c r="S89" s="17"/>
      <c r="T89" s="17"/>
      <c r="U89" s="17"/>
      <c r="V89" s="17"/>
      <c r="AB89" s="30"/>
    </row>
    <row r="90" spans="1:230" ht="14.4" customHeight="1">
      <c r="A90" s="30"/>
      <c r="B90" s="15"/>
      <c r="C90" s="36" t="s">
        <v>525</v>
      </c>
      <c r="D90" s="15"/>
      <c r="E90" s="45" t="str">
        <f>Obliczenia1!B30</f>
        <v>Południe</v>
      </c>
      <c r="F90" s="15"/>
      <c r="G90" s="15"/>
      <c r="H90" s="15"/>
      <c r="I90" s="105">
        <f>Obliczenia1!L30</f>
        <v>756</v>
      </c>
      <c r="J90" s="46" t="s">
        <v>17</v>
      </c>
      <c r="K90" s="107"/>
      <c r="L90" s="105">
        <f>Obliczenia1!L45</f>
        <v>118.10000000000001</v>
      </c>
      <c r="M90" s="46" t="s">
        <v>17</v>
      </c>
      <c r="N90" s="15"/>
      <c r="O90" s="45"/>
      <c r="P90" s="15"/>
      <c r="Q90" s="15"/>
      <c r="R90" s="15"/>
      <c r="S90" s="15"/>
      <c r="T90" s="15"/>
      <c r="U90" s="17"/>
      <c r="V90" s="17"/>
      <c r="AB90" s="30"/>
    </row>
    <row r="91" spans="1:230">
      <c r="A91" s="30"/>
      <c r="B91" s="15"/>
      <c r="C91" s="36" t="s">
        <v>525</v>
      </c>
      <c r="D91" s="15"/>
      <c r="E91" s="45" t="str">
        <f>Obliczenia1!B31</f>
        <v>Zachód</v>
      </c>
      <c r="F91" s="15"/>
      <c r="G91" s="15"/>
      <c r="H91" s="15"/>
      <c r="I91" s="105">
        <f>Obliczenia1!L31</f>
        <v>290</v>
      </c>
      <c r="J91" s="46" t="s">
        <v>17</v>
      </c>
      <c r="K91" s="107"/>
      <c r="L91" s="105">
        <f>Obliczenia1!L46</f>
        <v>610</v>
      </c>
      <c r="M91" s="46" t="s">
        <v>17</v>
      </c>
      <c r="N91" s="15"/>
      <c r="O91" s="45"/>
      <c r="P91" s="15"/>
      <c r="Q91" s="15"/>
      <c r="R91" s="15"/>
      <c r="S91" s="15"/>
      <c r="T91" s="15"/>
      <c r="U91" s="17"/>
      <c r="V91" s="17"/>
      <c r="AB91" s="30"/>
    </row>
    <row r="92" spans="1:230">
      <c r="A92" s="30"/>
      <c r="B92" s="15"/>
      <c r="C92" s="36" t="s">
        <v>525</v>
      </c>
      <c r="D92" s="15"/>
      <c r="E92" s="45" t="str">
        <f>Obliczenia1!B32</f>
        <v>Północ</v>
      </c>
      <c r="F92" s="15"/>
      <c r="G92" s="15"/>
      <c r="H92" s="15"/>
      <c r="I92" s="105">
        <f>Obliczenia1!L32</f>
        <v>135.35999999999999</v>
      </c>
      <c r="J92" s="46" t="s">
        <v>17</v>
      </c>
      <c r="K92" s="107"/>
      <c r="L92" s="105">
        <f>Obliczenia1!L47</f>
        <v>292.85000000000002</v>
      </c>
      <c r="M92" s="46" t="s">
        <v>17</v>
      </c>
      <c r="N92" s="15"/>
      <c r="O92" s="45"/>
      <c r="P92" s="15"/>
      <c r="Q92" s="15"/>
      <c r="R92" s="15"/>
      <c r="S92" s="15"/>
      <c r="T92" s="15"/>
      <c r="U92" s="17"/>
      <c r="V92" s="17"/>
      <c r="AB92" s="30"/>
    </row>
    <row r="93" spans="1:230">
      <c r="A93" s="30"/>
      <c r="B93" s="15"/>
      <c r="C93" s="36" t="s">
        <v>525</v>
      </c>
      <c r="D93" s="15"/>
      <c r="E93" s="45" t="str">
        <f>Obliczenia1!B33</f>
        <v>Wschód</v>
      </c>
      <c r="F93" s="15"/>
      <c r="G93" s="15"/>
      <c r="H93" s="15"/>
      <c r="I93" s="105">
        <f>Obliczenia1!L33</f>
        <v>0</v>
      </c>
      <c r="J93" s="46" t="s">
        <v>17</v>
      </c>
      <c r="K93" s="107"/>
      <c r="L93" s="105">
        <f>Obliczenia1!L48</f>
        <v>254</v>
      </c>
      <c r="M93" s="46" t="s">
        <v>17</v>
      </c>
      <c r="N93" s="15"/>
      <c r="O93" s="45"/>
      <c r="P93" s="15"/>
      <c r="Q93" s="15"/>
      <c r="R93" s="15"/>
      <c r="S93" s="15"/>
      <c r="T93" s="15"/>
      <c r="U93" s="17"/>
      <c r="V93" s="17"/>
      <c r="AB93" s="30"/>
    </row>
    <row r="94" spans="1:230">
      <c r="A94" s="30"/>
      <c r="B94" s="15"/>
      <c r="C94" s="45"/>
      <c r="D94" s="17"/>
      <c r="E94" s="17"/>
      <c r="F94" s="105"/>
      <c r="G94" s="46"/>
      <c r="H94" s="15"/>
      <c r="I94" s="17"/>
      <c r="J94" s="17"/>
      <c r="K94" s="17"/>
      <c r="L94" s="17"/>
      <c r="M94" s="17"/>
      <c r="N94" s="17"/>
      <c r="O94" s="17"/>
      <c r="P94" s="17"/>
      <c r="Q94" s="17"/>
      <c r="R94" s="17"/>
      <c r="S94" s="17"/>
      <c r="T94" s="17"/>
      <c r="U94" s="17"/>
      <c r="V94" s="17"/>
      <c r="AB94" s="30"/>
    </row>
    <row r="95" spans="1:230">
      <c r="A95" s="30"/>
      <c r="B95" s="15"/>
      <c r="C95" s="45" t="s">
        <v>521</v>
      </c>
      <c r="D95" s="17"/>
      <c r="E95" s="17"/>
      <c r="F95" s="105"/>
      <c r="G95" s="46"/>
      <c r="H95" s="15"/>
      <c r="I95" s="283">
        <f>Obliczenia1!R35+Obliczenia1!L49</f>
        <v>2320</v>
      </c>
      <c r="J95" s="46" t="s">
        <v>17</v>
      </c>
      <c r="K95" s="108" t="s">
        <v>460</v>
      </c>
      <c r="L95" s="17"/>
      <c r="M95" s="17"/>
      <c r="N95" s="17"/>
      <c r="O95" s="17"/>
      <c r="P95" s="17"/>
      <c r="Q95" s="17"/>
      <c r="R95" s="17"/>
      <c r="S95" s="17"/>
      <c r="T95" s="17"/>
      <c r="U95" s="17"/>
      <c r="V95" s="17"/>
      <c r="AB95" s="30"/>
    </row>
    <row r="96" spans="1:230">
      <c r="A96" s="30"/>
      <c r="B96" s="15"/>
      <c r="C96" s="45"/>
      <c r="D96" s="17"/>
      <c r="E96" s="17"/>
      <c r="F96" s="105"/>
      <c r="G96" s="46"/>
      <c r="H96" s="105"/>
      <c r="I96" s="46"/>
      <c r="J96" s="107"/>
      <c r="K96" s="17"/>
      <c r="L96" s="17"/>
      <c r="M96" s="17"/>
      <c r="N96" s="17"/>
      <c r="O96" s="17"/>
      <c r="P96" s="17"/>
      <c r="Q96" s="17"/>
      <c r="R96" s="17"/>
      <c r="S96" s="17"/>
      <c r="T96" s="17"/>
      <c r="U96" s="17"/>
      <c r="V96" s="17"/>
      <c r="AB96" s="30"/>
    </row>
    <row r="97" spans="1:230" customFormat="1">
      <c r="A97" s="30"/>
      <c r="B97" s="33"/>
      <c r="C97" s="44"/>
      <c r="D97" s="44"/>
      <c r="E97" s="33"/>
      <c r="F97" s="33"/>
      <c r="G97" s="15"/>
      <c r="H97" s="15"/>
      <c r="I97" s="15"/>
      <c r="J97" s="15"/>
      <c r="K97" s="36"/>
      <c r="L97" s="36"/>
      <c r="M97" s="36"/>
      <c r="N97" s="36"/>
      <c r="O97" s="33"/>
      <c r="P97" s="33"/>
      <c r="Q97" s="33"/>
      <c r="R97" s="33"/>
      <c r="S97" s="33"/>
      <c r="T97" s="33"/>
      <c r="U97" s="33"/>
      <c r="V97" s="33"/>
      <c r="W97" s="33"/>
      <c r="X97" s="33"/>
      <c r="Y97" s="33"/>
      <c r="Z97" s="33"/>
      <c r="AA97" s="33"/>
      <c r="AB97" s="30"/>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30"/>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0"/>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30"/>
      <c r="B99" s="35"/>
      <c r="C99" s="41" t="s">
        <v>536</v>
      </c>
      <c r="D99" s="35"/>
      <c r="E99" s="35"/>
      <c r="F99" s="35"/>
      <c r="G99" s="35"/>
      <c r="H99" s="35"/>
      <c r="I99" s="35"/>
      <c r="J99" s="35"/>
      <c r="K99" s="35"/>
      <c r="L99" s="35"/>
      <c r="M99" s="35"/>
      <c r="N99" s="35"/>
      <c r="O99" s="35"/>
      <c r="P99" s="35"/>
      <c r="Q99" s="35"/>
      <c r="R99" s="35"/>
      <c r="S99" s="35"/>
      <c r="T99" s="35"/>
      <c r="U99" s="35"/>
      <c r="V99" s="35"/>
      <c r="W99" s="35"/>
      <c r="X99" s="35"/>
      <c r="Y99" s="35"/>
      <c r="Z99" s="35"/>
      <c r="AA99" s="35"/>
      <c r="AB99" s="30"/>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0"/>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30"/>
      <c r="B101" s="33"/>
      <c r="C101" s="44"/>
      <c r="D101" s="44"/>
      <c r="E101" s="33"/>
      <c r="F101" s="33"/>
      <c r="G101" s="15"/>
      <c r="H101" s="15"/>
      <c r="I101" s="15"/>
      <c r="J101" s="15"/>
      <c r="K101" s="36"/>
      <c r="L101" s="36"/>
      <c r="M101" s="36"/>
      <c r="N101" s="36"/>
      <c r="O101" s="33"/>
      <c r="P101" s="33"/>
      <c r="Q101" s="33"/>
      <c r="R101" s="33"/>
      <c r="S101" s="33"/>
      <c r="T101" s="33"/>
      <c r="U101" s="33"/>
      <c r="V101" s="33"/>
      <c r="W101" s="33"/>
      <c r="X101" s="33"/>
      <c r="Y101" s="33"/>
      <c r="Z101" s="33"/>
      <c r="AA101" s="33"/>
      <c r="AB101" s="30"/>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30"/>
      <c r="B102" s="33"/>
      <c r="C102" s="44"/>
      <c r="D102" s="44"/>
      <c r="E102" s="33"/>
      <c r="F102" s="33"/>
      <c r="H102" s="15"/>
      <c r="I102" s="15"/>
      <c r="J102" s="15"/>
      <c r="K102" s="15"/>
      <c r="L102" s="36"/>
      <c r="M102" s="36"/>
      <c r="N102" s="36"/>
      <c r="O102" s="33"/>
      <c r="P102" s="33"/>
      <c r="Q102" s="33"/>
      <c r="R102" s="33"/>
      <c r="S102" s="33"/>
      <c r="T102" s="33"/>
      <c r="U102" s="33"/>
      <c r="V102" s="33"/>
      <c r="W102" s="33"/>
      <c r="X102" s="33"/>
      <c r="Y102" s="33"/>
      <c r="Z102" s="33"/>
      <c r="AA102" s="33"/>
      <c r="AB102" s="30"/>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30"/>
      <c r="B103" s="33"/>
      <c r="C103" s="44"/>
      <c r="D103" s="44"/>
      <c r="E103" s="33"/>
      <c r="F103" s="33"/>
      <c r="G103" s="15"/>
      <c r="H103" s="15"/>
      <c r="I103" s="15"/>
      <c r="J103" s="15"/>
      <c r="K103" s="36"/>
      <c r="L103" s="36"/>
      <c r="M103" s="36"/>
      <c r="N103" s="36"/>
      <c r="O103" s="33"/>
      <c r="P103" s="33"/>
      <c r="Q103" s="33"/>
      <c r="R103" s="33"/>
      <c r="S103" s="33"/>
      <c r="T103" s="33"/>
      <c r="U103" s="33"/>
      <c r="V103" s="33"/>
      <c r="W103" s="33"/>
      <c r="X103" s="33"/>
      <c r="Y103" s="33"/>
      <c r="Z103" s="33"/>
      <c r="AA103" s="33"/>
      <c r="AB103" s="30"/>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30"/>
      <c r="B104" s="33"/>
      <c r="C104" s="44"/>
      <c r="D104" s="44"/>
      <c r="E104" s="36"/>
      <c r="F104" s="36" t="s">
        <v>455</v>
      </c>
      <c r="G104" s="29"/>
      <c r="H104" s="232" t="s">
        <v>476</v>
      </c>
      <c r="I104" s="232"/>
      <c r="J104" s="232"/>
      <c r="K104" s="232"/>
      <c r="L104" s="36"/>
      <c r="M104" s="36"/>
      <c r="N104" s="36"/>
      <c r="O104" s="33"/>
      <c r="P104" s="33"/>
      <c r="Q104" s="33"/>
      <c r="R104" s="33"/>
      <c r="S104" s="33"/>
      <c r="T104" s="33"/>
      <c r="U104" s="33"/>
      <c r="V104" s="33"/>
      <c r="W104" s="33"/>
      <c r="X104" s="33"/>
      <c r="Y104" s="33"/>
      <c r="Z104" s="33"/>
      <c r="AA104" s="33"/>
      <c r="AB104" s="30"/>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30"/>
      <c r="B105" s="33"/>
      <c r="C105" s="44"/>
      <c r="D105" s="44"/>
      <c r="E105" s="83"/>
      <c r="F105" s="83"/>
      <c r="G105" s="84"/>
      <c r="H105" s="84"/>
      <c r="I105" s="84"/>
      <c r="J105" s="84"/>
      <c r="K105" s="40"/>
      <c r="L105" s="40"/>
      <c r="M105" s="36"/>
      <c r="N105" s="36"/>
      <c r="O105" s="33"/>
      <c r="P105" s="33"/>
      <c r="Q105" s="33"/>
      <c r="R105" s="33"/>
      <c r="S105" s="33"/>
      <c r="T105" s="33"/>
      <c r="U105" s="33"/>
      <c r="V105" s="33"/>
      <c r="W105" s="33"/>
      <c r="X105" s="33"/>
      <c r="Y105" s="33"/>
      <c r="Z105" s="33"/>
      <c r="AA105" s="33"/>
      <c r="AB105" s="30"/>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30"/>
      <c r="B106" s="33"/>
      <c r="C106" s="44"/>
      <c r="D106" s="44"/>
      <c r="E106" s="81"/>
      <c r="F106" s="33"/>
      <c r="G106" s="15"/>
      <c r="H106" s="15"/>
      <c r="I106" s="15"/>
      <c r="J106" s="15"/>
      <c r="K106" s="36"/>
      <c r="L106" s="36"/>
      <c r="M106" s="36"/>
      <c r="N106" s="36"/>
      <c r="O106" s="33"/>
      <c r="P106" s="33"/>
      <c r="Q106" s="33"/>
      <c r="R106" s="33"/>
      <c r="S106" s="33"/>
      <c r="T106" s="33"/>
      <c r="U106" s="33"/>
      <c r="V106" s="33"/>
      <c r="W106" s="33"/>
      <c r="X106" s="33"/>
      <c r="Y106" s="33"/>
      <c r="Z106" s="33"/>
      <c r="AA106" s="33"/>
      <c r="AB106" s="30"/>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30"/>
      <c r="B107" s="33"/>
      <c r="C107" s="44"/>
      <c r="D107" s="44"/>
      <c r="E107" s="81"/>
      <c r="F107" s="36" t="s">
        <v>524</v>
      </c>
      <c r="G107" s="15"/>
      <c r="H107" s="232" t="s">
        <v>23</v>
      </c>
      <c r="I107" s="232"/>
      <c r="J107" s="232"/>
      <c r="K107" s="232"/>
      <c r="L107" s="36"/>
      <c r="M107" s="36"/>
      <c r="N107" s="36"/>
      <c r="O107" s="33"/>
      <c r="P107" s="33"/>
      <c r="Q107" s="33"/>
      <c r="R107" s="33"/>
      <c r="S107" s="33"/>
      <c r="T107" s="33"/>
      <c r="U107" s="33"/>
      <c r="V107" s="33"/>
      <c r="W107" s="33"/>
      <c r="X107" s="33"/>
      <c r="Y107" s="33"/>
      <c r="Z107" s="33"/>
      <c r="AA107" s="33"/>
      <c r="AB107" s="30"/>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30"/>
      <c r="B108" s="33"/>
      <c r="C108" s="44"/>
      <c r="D108" s="44"/>
      <c r="E108" s="109"/>
      <c r="F108" s="40"/>
      <c r="G108" s="84"/>
      <c r="H108" s="84"/>
      <c r="I108" s="110"/>
      <c r="J108" s="84"/>
      <c r="K108" s="40"/>
      <c r="L108" s="40"/>
      <c r="M108" s="96"/>
      <c r="N108" s="36"/>
      <c r="O108" s="33"/>
      <c r="P108" s="33"/>
      <c r="Q108" s="33"/>
      <c r="R108" s="33"/>
      <c r="S108" s="33"/>
      <c r="T108" s="33"/>
      <c r="U108" s="33"/>
      <c r="V108" s="33"/>
      <c r="W108" s="33"/>
      <c r="X108" s="33"/>
      <c r="Y108" s="33"/>
      <c r="Z108" s="33"/>
      <c r="AA108" s="33"/>
      <c r="AB108" s="30"/>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30"/>
      <c r="B109" s="33"/>
      <c r="C109" s="44"/>
      <c r="D109" s="44"/>
      <c r="E109" s="81"/>
      <c r="F109" s="15"/>
      <c r="G109" s="15"/>
      <c r="H109" s="15"/>
      <c r="I109" s="15"/>
      <c r="J109" s="15"/>
      <c r="K109" s="15"/>
      <c r="L109" s="15"/>
      <c r="M109" s="36"/>
      <c r="N109" s="36"/>
      <c r="O109" s="33"/>
      <c r="P109" s="33"/>
      <c r="Q109" s="33"/>
      <c r="R109" s="33"/>
      <c r="S109" s="33"/>
      <c r="T109" s="33"/>
      <c r="U109" s="33"/>
      <c r="V109" s="33"/>
      <c r="W109" s="33"/>
      <c r="X109" s="33"/>
      <c r="Y109" s="33"/>
      <c r="Z109" s="33"/>
      <c r="AA109" s="33"/>
      <c r="AB109" s="30"/>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30"/>
      <c r="B110" s="33"/>
      <c r="C110" s="44"/>
      <c r="D110" s="44"/>
      <c r="E110" s="33"/>
      <c r="F110" s="36" t="s">
        <v>519</v>
      </c>
      <c r="G110" s="15"/>
      <c r="H110" s="232" t="s">
        <v>454</v>
      </c>
      <c r="I110" s="232"/>
      <c r="J110" s="232"/>
      <c r="K110" s="232"/>
      <c r="L110" s="68"/>
      <c r="M110" s="36"/>
      <c r="N110" s="36"/>
      <c r="O110" s="33"/>
      <c r="P110" s="33"/>
      <c r="Q110" s="33"/>
      <c r="R110" s="33"/>
      <c r="S110" s="33"/>
      <c r="T110" s="33"/>
      <c r="U110" s="33"/>
      <c r="V110" s="33"/>
      <c r="W110" s="33"/>
      <c r="X110" s="33"/>
      <c r="Y110" s="33"/>
      <c r="Z110" s="33"/>
      <c r="AA110" s="33"/>
      <c r="AB110" s="30"/>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30"/>
      <c r="B111" s="15"/>
      <c r="C111" s="17"/>
      <c r="D111" s="17"/>
      <c r="E111" s="17"/>
      <c r="F111" s="15"/>
      <c r="G111" s="17"/>
      <c r="H111" s="17"/>
      <c r="I111" s="17"/>
      <c r="J111" s="17"/>
      <c r="K111" s="17"/>
      <c r="L111" s="17"/>
      <c r="M111" s="17"/>
      <c r="N111" s="17"/>
      <c r="O111" s="17"/>
      <c r="P111" s="17"/>
      <c r="Q111" s="17"/>
      <c r="R111" s="17"/>
      <c r="S111" s="17"/>
      <c r="T111" s="17"/>
      <c r="U111" s="17"/>
      <c r="V111" s="17"/>
      <c r="AB111" s="30"/>
    </row>
    <row r="112" spans="1:230" ht="15" customHeight="1">
      <c r="A112" s="30"/>
      <c r="B112" s="15"/>
      <c r="C112" s="19"/>
      <c r="D112" s="19"/>
      <c r="E112" s="19"/>
      <c r="F112" s="36"/>
      <c r="G112" s="15"/>
      <c r="H112" s="85" t="s">
        <v>3</v>
      </c>
      <c r="I112" s="15"/>
      <c r="J112" s="246">
        <v>0</v>
      </c>
      <c r="K112" s="246"/>
      <c r="L112" s="96" t="s">
        <v>7</v>
      </c>
      <c r="M112" s="19"/>
      <c r="N112" s="19"/>
      <c r="O112" s="19"/>
      <c r="P112" s="19"/>
      <c r="Q112" s="19"/>
      <c r="R112" s="19"/>
      <c r="S112" s="19"/>
      <c r="T112" s="19"/>
      <c r="U112" s="19"/>
      <c r="V112" s="19"/>
      <c r="W112" s="19"/>
      <c r="X112" s="19"/>
      <c r="Y112" s="19"/>
      <c r="Z112" s="19"/>
      <c r="AA112" s="19"/>
      <c r="AB112" s="30"/>
    </row>
    <row r="113" spans="1:28" ht="15" customHeight="1">
      <c r="A113" s="30"/>
      <c r="B113" s="15"/>
      <c r="C113" s="19"/>
      <c r="D113" s="19"/>
      <c r="E113" s="19"/>
      <c r="F113" s="36"/>
      <c r="G113" s="15"/>
      <c r="H113" s="85"/>
      <c r="I113" s="15"/>
      <c r="J113" s="87"/>
      <c r="K113" s="87"/>
      <c r="L113" s="96"/>
      <c r="M113" s="19"/>
      <c r="N113" s="19"/>
      <c r="O113" s="19"/>
      <c r="P113" s="19"/>
      <c r="Q113" s="19"/>
      <c r="R113" s="19"/>
      <c r="S113" s="19"/>
      <c r="T113" s="19"/>
      <c r="U113" s="19"/>
      <c r="V113" s="19"/>
      <c r="W113" s="19"/>
      <c r="X113" s="19"/>
      <c r="Y113" s="19"/>
      <c r="Z113" s="19"/>
      <c r="AA113" s="19"/>
      <c r="AB113" s="30"/>
    </row>
    <row r="114" spans="1:28" ht="15" customHeight="1">
      <c r="A114" s="30"/>
      <c r="B114" s="15"/>
      <c r="C114" s="19"/>
      <c r="D114" s="19"/>
      <c r="E114" s="19"/>
      <c r="F114" s="36"/>
      <c r="G114" s="15"/>
      <c r="H114" s="85" t="s">
        <v>5</v>
      </c>
      <c r="I114" s="15"/>
      <c r="J114" s="246">
        <v>0</v>
      </c>
      <c r="K114" s="246"/>
      <c r="L114" s="96" t="s">
        <v>7</v>
      </c>
      <c r="M114" s="19"/>
      <c r="N114" s="19"/>
      <c r="O114" s="19"/>
      <c r="P114" s="19"/>
      <c r="Q114" s="19"/>
      <c r="R114" s="19"/>
      <c r="S114" s="19"/>
      <c r="T114" s="19"/>
      <c r="U114" s="19"/>
      <c r="V114" s="19"/>
      <c r="W114" s="19"/>
      <c r="X114" s="19"/>
      <c r="Y114" s="19"/>
      <c r="Z114" s="19"/>
      <c r="AA114" s="19"/>
      <c r="AB114" s="30"/>
    </row>
    <row r="115" spans="1:28" ht="15" customHeight="1">
      <c r="A115" s="30"/>
      <c r="B115" s="15"/>
      <c r="C115" s="19"/>
      <c r="D115" s="19"/>
      <c r="E115" s="19"/>
      <c r="F115" s="36"/>
      <c r="G115" s="15"/>
      <c r="H115" s="85"/>
      <c r="I115" s="15"/>
      <c r="J115" s="87"/>
      <c r="K115" s="87"/>
      <c r="L115" s="96"/>
      <c r="M115" s="19"/>
      <c r="N115" s="19"/>
      <c r="O115" s="19"/>
      <c r="P115" s="19"/>
      <c r="Q115" s="115" t="str">
        <f>M27&amp;" [m]"</f>
        <v>10 [m]</v>
      </c>
      <c r="R115" s="111"/>
      <c r="S115" s="111"/>
      <c r="T115" s="111"/>
      <c r="U115" s="111"/>
      <c r="V115" s="111"/>
      <c r="W115" s="79" t="str">
        <f>M24&amp;" [m]"</f>
        <v>5,5 [m]</v>
      </c>
      <c r="X115" s="111"/>
      <c r="Y115" s="19"/>
      <c r="Z115" s="19"/>
      <c r="AA115" s="19"/>
      <c r="AB115" s="30"/>
    </row>
    <row r="116" spans="1:28" ht="15" customHeight="1">
      <c r="A116" s="30"/>
      <c r="B116" s="15"/>
      <c r="C116" s="19"/>
      <c r="D116" s="19"/>
      <c r="E116" s="33"/>
      <c r="F116" s="36" t="s">
        <v>447</v>
      </c>
      <c r="G116" s="15"/>
      <c r="H116" s="232" t="s">
        <v>454</v>
      </c>
      <c r="I116" s="232"/>
      <c r="J116" s="232"/>
      <c r="K116" s="232"/>
      <c r="L116" s="36"/>
      <c r="M116" s="19"/>
      <c r="N116" s="19"/>
      <c r="O116" s="19"/>
      <c r="P116" s="19"/>
      <c r="Q116" s="19"/>
      <c r="R116" s="19"/>
      <c r="S116" s="19"/>
      <c r="T116" s="19"/>
      <c r="U116" s="19"/>
      <c r="V116" s="19"/>
      <c r="W116" s="19"/>
      <c r="X116" s="19"/>
      <c r="Y116" s="19"/>
      <c r="Z116" s="19"/>
      <c r="AA116" s="19"/>
      <c r="AB116" s="30"/>
    </row>
    <row r="117" spans="1:28" ht="15" customHeight="1">
      <c r="A117" s="30"/>
      <c r="B117" s="15"/>
      <c r="C117" s="19"/>
      <c r="D117" s="19"/>
      <c r="E117" s="15"/>
      <c r="F117" s="15"/>
      <c r="G117" s="15"/>
      <c r="H117" s="15"/>
      <c r="I117" s="15"/>
      <c r="J117" s="15"/>
      <c r="K117" s="36"/>
      <c r="L117" s="36"/>
      <c r="M117" s="19"/>
      <c r="N117" s="19"/>
      <c r="O117" s="19"/>
      <c r="P117" s="19"/>
      <c r="Q117" s="19"/>
      <c r="R117" s="19"/>
      <c r="S117" s="19"/>
      <c r="T117" s="19"/>
      <c r="U117" s="19"/>
      <c r="V117" s="19"/>
      <c r="W117" s="19"/>
      <c r="X117" s="19"/>
      <c r="Y117" s="19"/>
      <c r="Z117" s="19"/>
      <c r="AA117" s="19"/>
      <c r="AB117" s="30"/>
    </row>
    <row r="118" spans="1:28" ht="15" customHeight="1">
      <c r="A118" s="30"/>
      <c r="B118" s="15"/>
      <c r="C118" s="19"/>
      <c r="D118" s="19"/>
      <c r="E118" s="108" t="s">
        <v>489</v>
      </c>
      <c r="F118" s="15"/>
      <c r="G118" s="15"/>
      <c r="H118" s="15"/>
      <c r="I118" s="15"/>
      <c r="J118" s="15"/>
      <c r="K118" s="36"/>
      <c r="L118" s="36"/>
      <c r="M118" s="19"/>
      <c r="N118" s="19"/>
      <c r="O118" s="19"/>
      <c r="P118" s="19"/>
      <c r="Q118" s="19"/>
      <c r="R118" s="19"/>
      <c r="S118" s="19"/>
      <c r="T118" s="19"/>
      <c r="U118" s="19"/>
      <c r="V118" s="19"/>
      <c r="W118" s="19"/>
      <c r="X118" s="19"/>
      <c r="Y118" s="19"/>
      <c r="Z118" s="19"/>
      <c r="AA118" s="19"/>
      <c r="AB118" s="30"/>
    </row>
    <row r="119" spans="1:28" ht="15" customHeight="1">
      <c r="A119" s="30"/>
      <c r="B119" s="15"/>
      <c r="C119" s="19"/>
      <c r="D119" s="19"/>
      <c r="E119" s="118"/>
      <c r="F119" s="84"/>
      <c r="G119" s="84"/>
      <c r="H119" s="84"/>
      <c r="I119" s="84"/>
      <c r="J119" s="84"/>
      <c r="K119" s="40"/>
      <c r="L119" s="40"/>
      <c r="M119" s="117"/>
      <c r="N119" s="117"/>
      <c r="O119" s="19"/>
      <c r="P119" s="19"/>
      <c r="Q119" s="19"/>
      <c r="R119" s="19"/>
      <c r="S119" s="19"/>
      <c r="T119" s="19"/>
      <c r="U119" s="19"/>
      <c r="V119" s="19"/>
      <c r="W119" s="19"/>
      <c r="X119" s="19"/>
      <c r="Y119" s="19"/>
      <c r="Z119" s="19"/>
      <c r="AA119" s="19"/>
      <c r="AB119" s="30"/>
    </row>
    <row r="120" spans="1:28" ht="15" customHeight="1">
      <c r="A120" s="30"/>
      <c r="B120" s="15"/>
      <c r="C120" s="19"/>
      <c r="D120" s="19"/>
      <c r="E120" s="33"/>
      <c r="F120" s="33"/>
      <c r="G120" s="15"/>
      <c r="H120" s="15"/>
      <c r="I120" s="15"/>
      <c r="J120" s="15"/>
      <c r="K120" s="36"/>
      <c r="L120" s="36"/>
      <c r="M120" s="19"/>
      <c r="N120" s="19"/>
      <c r="O120" s="19"/>
      <c r="P120" s="19"/>
      <c r="Q120" s="19"/>
      <c r="R120" s="19"/>
      <c r="S120" s="19"/>
      <c r="T120" s="19"/>
      <c r="U120" s="19"/>
      <c r="V120" s="19"/>
      <c r="W120" s="19"/>
      <c r="X120" s="19"/>
      <c r="Y120" s="19"/>
      <c r="Z120" s="19"/>
      <c r="AA120" s="19"/>
      <c r="AB120" s="30"/>
    </row>
    <row r="121" spans="1:28" ht="15" customHeight="1">
      <c r="A121" s="30"/>
      <c r="B121" s="15"/>
      <c r="C121" s="19"/>
      <c r="D121" s="19"/>
      <c r="E121" s="36"/>
      <c r="F121" s="36" t="s">
        <v>474</v>
      </c>
      <c r="G121" s="29"/>
      <c r="H121" s="15"/>
      <c r="I121" s="90"/>
      <c r="J121" s="90"/>
      <c r="K121" s="90"/>
      <c r="L121" s="246" t="s">
        <v>458</v>
      </c>
      <c r="M121" s="246"/>
      <c r="N121" s="90"/>
      <c r="O121" s="19"/>
      <c r="P121" s="19"/>
      <c r="Q121" s="19"/>
      <c r="R121" s="19"/>
      <c r="S121" s="19"/>
      <c r="T121" s="19"/>
      <c r="U121" s="19"/>
      <c r="V121" s="19"/>
      <c r="W121" s="19"/>
      <c r="X121" s="19"/>
      <c r="Y121" s="19"/>
      <c r="Z121" s="19"/>
      <c r="AA121" s="19"/>
      <c r="AB121" s="30"/>
    </row>
    <row r="122" spans="1:28" ht="15" customHeight="1">
      <c r="A122" s="30"/>
      <c r="B122" s="15"/>
      <c r="C122" s="19"/>
      <c r="D122" s="19"/>
      <c r="E122" s="33"/>
      <c r="F122" s="33"/>
      <c r="G122" s="15"/>
      <c r="H122" s="15"/>
      <c r="I122" s="15"/>
      <c r="J122" s="15"/>
      <c r="K122" s="36"/>
      <c r="L122" s="36"/>
      <c r="M122" s="19"/>
      <c r="N122" s="19"/>
      <c r="O122" s="19"/>
      <c r="P122" s="19"/>
      <c r="Q122" s="19"/>
      <c r="R122" s="19"/>
      <c r="S122" s="19"/>
      <c r="T122" s="19"/>
      <c r="U122" s="19"/>
      <c r="V122" s="19"/>
      <c r="W122" s="19"/>
      <c r="X122" s="19"/>
      <c r="Y122" s="19"/>
      <c r="Z122" s="19"/>
      <c r="AA122" s="19"/>
      <c r="AB122" s="30"/>
    </row>
    <row r="123" spans="1:28" ht="15" customHeight="1">
      <c r="A123" s="30"/>
      <c r="B123" s="15"/>
      <c r="C123" s="19"/>
      <c r="D123" s="19"/>
      <c r="E123" s="108"/>
      <c r="F123" s="15"/>
      <c r="G123" s="15"/>
      <c r="H123" s="15"/>
      <c r="I123" s="15"/>
      <c r="J123" s="15"/>
      <c r="K123" s="36"/>
      <c r="L123" s="36"/>
      <c r="M123" s="19"/>
      <c r="N123" s="19"/>
      <c r="O123" s="19"/>
      <c r="P123" s="19"/>
      <c r="Q123" s="19"/>
      <c r="R123" s="19"/>
      <c r="S123" s="19"/>
      <c r="T123" s="19"/>
      <c r="U123" s="19"/>
      <c r="V123" s="19"/>
      <c r="W123" s="19"/>
      <c r="X123" s="19"/>
      <c r="Y123" s="19"/>
      <c r="Z123" s="19"/>
      <c r="AA123" s="19"/>
      <c r="AB123" s="30"/>
    </row>
    <row r="124" spans="1:28" ht="15" customHeight="1">
      <c r="A124" s="30"/>
      <c r="B124" s="15"/>
      <c r="C124" s="100"/>
      <c r="D124" s="17"/>
      <c r="E124" s="17"/>
      <c r="F124" s="15"/>
      <c r="G124" s="17"/>
      <c r="H124" s="17"/>
      <c r="I124" s="17"/>
      <c r="J124" s="17"/>
      <c r="K124" s="17"/>
      <c r="L124" s="17"/>
      <c r="M124" s="100"/>
      <c r="N124" s="19"/>
      <c r="O124" s="19"/>
      <c r="P124" s="19"/>
      <c r="Q124" s="19"/>
      <c r="R124" s="19"/>
      <c r="S124" s="19"/>
      <c r="T124" s="19"/>
      <c r="U124" s="19"/>
      <c r="V124" s="19"/>
      <c r="W124" s="19"/>
      <c r="X124" s="19"/>
      <c r="Y124" s="19"/>
      <c r="Z124" s="19"/>
      <c r="AA124" s="19"/>
      <c r="AB124" s="30"/>
    </row>
    <row r="125" spans="1:28" ht="15" customHeight="1">
      <c r="A125" s="30"/>
      <c r="B125" s="15"/>
      <c r="C125" s="33"/>
      <c r="D125" s="104" t="s">
        <v>526</v>
      </c>
      <c r="E125" s="43"/>
      <c r="F125" s="42"/>
      <c r="G125" s="42"/>
      <c r="H125" s="43"/>
      <c r="I125" s="104" t="s">
        <v>527</v>
      </c>
      <c r="J125" s="43"/>
      <c r="K125" s="43"/>
      <c r="L125" s="104" t="s">
        <v>533</v>
      </c>
      <c r="M125" s="43"/>
      <c r="N125" s="43"/>
      <c r="O125" s="104" t="s">
        <v>534</v>
      </c>
      <c r="P125" s="43"/>
      <c r="Q125" s="43"/>
      <c r="R125" s="19"/>
      <c r="S125" s="19"/>
      <c r="T125" s="19"/>
      <c r="U125" s="19"/>
      <c r="V125" s="19"/>
      <c r="W125" s="19"/>
      <c r="X125" s="19"/>
      <c r="Y125" s="19"/>
      <c r="Z125" s="19"/>
      <c r="AA125" s="19"/>
      <c r="AB125" s="30"/>
    </row>
    <row r="126" spans="1:28" ht="15" customHeight="1">
      <c r="A126" s="30"/>
      <c r="B126" s="15"/>
      <c r="C126" s="33"/>
      <c r="D126" s="37"/>
      <c r="E126" s="33"/>
      <c r="F126" s="37"/>
      <c r="G126" s="37"/>
      <c r="H126" s="33"/>
      <c r="I126" s="33"/>
      <c r="J126" s="17"/>
      <c r="K126" s="17"/>
      <c r="L126" s="17"/>
      <c r="M126" s="17"/>
      <c r="N126" s="19"/>
      <c r="O126" s="19"/>
      <c r="P126" s="19"/>
      <c r="Q126" s="19"/>
      <c r="R126" s="19"/>
      <c r="S126" s="19"/>
      <c r="T126" s="19"/>
      <c r="U126" s="19"/>
      <c r="V126" s="19"/>
      <c r="W126" s="19"/>
      <c r="X126" s="19"/>
      <c r="Y126" s="19"/>
      <c r="Z126" s="19"/>
      <c r="AA126" s="19"/>
      <c r="AB126" s="30"/>
    </row>
    <row r="127" spans="1:28" ht="15" customHeight="1">
      <c r="A127" s="30"/>
      <c r="B127" s="15"/>
      <c r="C127" s="36" t="s">
        <v>531</v>
      </c>
      <c r="D127" s="15"/>
      <c r="E127" s="253" t="str">
        <f>Obliczenia1!F63&amp;", "&amp;Obliczenia1!H63</f>
        <v>Strop pomieszczenia bez chłodzenia, Izolowany</v>
      </c>
      <c r="F127" s="253"/>
      <c r="G127" s="253"/>
      <c r="H127" s="253"/>
      <c r="I127" s="105">
        <f>Obliczenia1!L40</f>
        <v>0</v>
      </c>
      <c r="J127" s="46" t="s">
        <v>17</v>
      </c>
      <c r="K127" s="107"/>
      <c r="L127" s="105">
        <f>Obliczenia1!L68</f>
        <v>0</v>
      </c>
      <c r="M127" s="46" t="s">
        <v>17</v>
      </c>
      <c r="N127" s="19"/>
      <c r="O127" s="105">
        <f>Obliczenia1!L55</f>
        <v>550</v>
      </c>
      <c r="P127" s="46" t="s">
        <v>17</v>
      </c>
      <c r="Q127" s="19"/>
      <c r="R127" s="19"/>
      <c r="S127" s="19"/>
      <c r="T127" s="19"/>
      <c r="U127" s="19"/>
      <c r="V127" s="19"/>
      <c r="W127" s="19"/>
      <c r="X127" s="19"/>
      <c r="Y127" s="19"/>
      <c r="Z127" s="19"/>
      <c r="AA127" s="19"/>
      <c r="AB127" s="30"/>
    </row>
    <row r="128" spans="1:28" ht="15" customHeight="1">
      <c r="A128" s="30"/>
      <c r="B128" s="15"/>
      <c r="C128" s="19"/>
      <c r="D128" s="19"/>
      <c r="E128" s="108"/>
      <c r="F128" s="15"/>
      <c r="G128" s="15"/>
      <c r="H128" s="15"/>
      <c r="I128" s="15"/>
      <c r="J128" s="15"/>
      <c r="K128" s="36"/>
      <c r="L128" s="36"/>
      <c r="M128" s="19"/>
      <c r="N128" s="19"/>
      <c r="O128" s="19"/>
      <c r="P128" s="19"/>
      <c r="Q128" s="19"/>
      <c r="R128" s="19"/>
      <c r="S128" s="19"/>
      <c r="T128" s="19"/>
      <c r="U128" s="19"/>
      <c r="V128" s="19"/>
      <c r="W128" s="19"/>
      <c r="X128" s="19"/>
      <c r="Y128" s="19"/>
      <c r="Z128" s="19"/>
      <c r="AA128" s="19"/>
      <c r="AB128" s="30"/>
    </row>
    <row r="129" spans="1:230" ht="15" customHeight="1">
      <c r="A129" s="30"/>
      <c r="B129" s="15"/>
      <c r="C129" s="45" t="s">
        <v>521</v>
      </c>
      <c r="D129" s="17"/>
      <c r="E129" s="17"/>
      <c r="F129" s="105"/>
      <c r="G129" s="46"/>
      <c r="H129" s="15"/>
      <c r="I129" s="283">
        <f>I127+L127+O127</f>
        <v>550</v>
      </c>
      <c r="J129" s="46" t="s">
        <v>17</v>
      </c>
      <c r="K129" s="36"/>
      <c r="L129" s="36"/>
      <c r="M129" s="19"/>
      <c r="N129" s="19"/>
      <c r="O129" s="19"/>
      <c r="P129" s="19"/>
      <c r="Q129" s="19"/>
      <c r="R129" s="19"/>
      <c r="S129" s="19"/>
      <c r="T129" s="19"/>
      <c r="U129" s="19"/>
      <c r="V129" s="19"/>
      <c r="W129" s="19"/>
      <c r="X129" s="19"/>
      <c r="Y129" s="19"/>
      <c r="Z129" s="19"/>
      <c r="AA129" s="19"/>
      <c r="AB129" s="30"/>
    </row>
    <row r="130" spans="1:230" ht="15" customHeight="1">
      <c r="A130" s="30"/>
      <c r="B130" s="15"/>
      <c r="C130" s="19"/>
      <c r="D130" s="19"/>
      <c r="E130" s="15"/>
      <c r="F130" s="15"/>
      <c r="G130" s="15"/>
      <c r="H130" s="15"/>
      <c r="I130" s="15"/>
      <c r="J130" s="15"/>
      <c r="K130" s="36"/>
      <c r="L130" s="36"/>
      <c r="M130" s="19"/>
      <c r="N130" s="19"/>
      <c r="O130" s="19"/>
      <c r="P130" s="19"/>
      <c r="Q130" s="19"/>
      <c r="R130" s="19"/>
      <c r="S130" s="19"/>
      <c r="T130" s="19"/>
      <c r="U130" s="19"/>
      <c r="V130" s="19"/>
      <c r="W130" s="19"/>
      <c r="X130" s="19"/>
      <c r="Y130" s="19"/>
      <c r="Z130" s="19"/>
      <c r="AA130" s="19"/>
      <c r="AB130" s="30"/>
    </row>
    <row r="131" spans="1:230" ht="9" customHeight="1">
      <c r="A131" s="30"/>
      <c r="B131" s="15"/>
      <c r="C131" s="19"/>
      <c r="D131" s="19"/>
      <c r="E131" s="15"/>
      <c r="F131" s="15"/>
      <c r="G131" s="15"/>
      <c r="H131" s="15"/>
      <c r="I131" s="15"/>
      <c r="J131" s="15"/>
      <c r="K131" s="36"/>
      <c r="L131" s="36"/>
      <c r="M131" s="19"/>
      <c r="N131" s="19"/>
      <c r="O131" s="19"/>
      <c r="P131" s="19"/>
      <c r="Q131" s="19"/>
      <c r="R131" s="19"/>
      <c r="S131" s="19"/>
      <c r="T131" s="19"/>
      <c r="U131" s="19"/>
      <c r="V131" s="19"/>
      <c r="W131" s="19"/>
      <c r="X131" s="19"/>
      <c r="Y131" s="19"/>
      <c r="Z131" s="19"/>
      <c r="AA131" s="19"/>
      <c r="AB131" s="30"/>
    </row>
    <row r="132" spans="1:230" customFormat="1">
      <c r="A132" s="30"/>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0"/>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row>
    <row r="133" spans="1:230" customFormat="1" ht="21">
      <c r="A133" s="30"/>
      <c r="B133" s="35"/>
      <c r="C133" s="41" t="s">
        <v>537</v>
      </c>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0"/>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c r="A134" s="30"/>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0"/>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ht="15" customHeight="1">
      <c r="A135" s="30"/>
      <c r="B135" s="15"/>
      <c r="C135" s="19"/>
      <c r="D135" s="19"/>
      <c r="E135" s="15"/>
      <c r="F135" s="15"/>
      <c r="G135" s="15"/>
      <c r="H135" s="15"/>
      <c r="I135" s="15"/>
      <c r="J135" s="15"/>
      <c r="K135" s="36"/>
      <c r="L135" s="36"/>
      <c r="M135" s="19"/>
      <c r="N135" s="19"/>
      <c r="O135" s="19"/>
      <c r="P135" s="19"/>
      <c r="Q135" s="19"/>
      <c r="R135" s="19"/>
      <c r="S135" s="19"/>
      <c r="T135" s="19"/>
      <c r="U135" s="19"/>
      <c r="V135" s="19"/>
      <c r="W135" s="19"/>
      <c r="X135" s="19"/>
      <c r="Y135" s="19"/>
      <c r="Z135" s="19"/>
      <c r="AA135" s="19"/>
      <c r="AB135" s="30"/>
    </row>
    <row r="136" spans="1:230" ht="15" customHeight="1">
      <c r="A136" s="30"/>
      <c r="B136" s="15"/>
      <c r="C136" s="15"/>
      <c r="D136" s="15"/>
      <c r="E136" s="36"/>
      <c r="F136" s="36"/>
      <c r="G136" s="36"/>
      <c r="H136" s="36"/>
      <c r="I136" s="33"/>
      <c r="J136" s="15"/>
      <c r="K136" s="15"/>
      <c r="L136" s="15"/>
      <c r="M136" s="15"/>
      <c r="N136" s="15"/>
      <c r="O136" s="15"/>
      <c r="P136" s="36"/>
      <c r="Q136" s="36"/>
      <c r="R136" s="36"/>
      <c r="S136" s="36"/>
      <c r="T136" s="19"/>
      <c r="U136" s="19"/>
      <c r="V136" s="19"/>
      <c r="W136" s="19"/>
      <c r="X136" s="19"/>
      <c r="Y136" s="19"/>
      <c r="Z136" s="19"/>
      <c r="AA136" s="19"/>
      <c r="AB136" s="30"/>
    </row>
    <row r="137" spans="1:230" ht="15" customHeight="1">
      <c r="A137" s="30"/>
      <c r="B137" s="15"/>
      <c r="C137" s="36" t="s">
        <v>31</v>
      </c>
      <c r="D137" s="36"/>
      <c r="E137" s="36"/>
      <c r="F137" s="36"/>
      <c r="G137" s="134" t="s">
        <v>458</v>
      </c>
      <c r="H137" s="36"/>
      <c r="I137" s="76" t="str">
        <f>Obliczenia1!C73&amp;" [W]"</f>
        <v>150 [W]</v>
      </c>
      <c r="J137" s="46"/>
      <c r="K137" s="15"/>
      <c r="L137" s="15"/>
      <c r="M137" s="36" t="s">
        <v>532</v>
      </c>
      <c r="N137" s="15"/>
      <c r="O137" s="36"/>
      <c r="P137" s="36"/>
      <c r="Q137" s="252" t="s">
        <v>459</v>
      </c>
      <c r="R137" s="252"/>
      <c r="S137" s="39"/>
      <c r="T137" s="76" t="str">
        <f>Obliczenia1!C75&amp;" [W]"</f>
        <v>75 [W]</v>
      </c>
      <c r="U137" s="19"/>
      <c r="V137" s="19"/>
      <c r="W137" s="19"/>
      <c r="X137" s="19"/>
      <c r="Y137" s="19"/>
      <c r="Z137" s="19"/>
      <c r="AA137" s="19"/>
      <c r="AB137" s="30"/>
    </row>
    <row r="138" spans="1:230" ht="15" customHeight="1">
      <c r="A138" s="30"/>
      <c r="B138" s="15"/>
      <c r="C138" s="40"/>
      <c r="D138" s="40"/>
      <c r="E138" s="40"/>
      <c r="F138" s="40"/>
      <c r="G138" s="40"/>
      <c r="H138" s="40"/>
      <c r="I138" s="80"/>
      <c r="J138" s="15"/>
      <c r="K138" s="15"/>
      <c r="L138" s="15"/>
      <c r="M138" s="40"/>
      <c r="N138" s="84"/>
      <c r="O138" s="40"/>
      <c r="P138" s="40"/>
      <c r="Q138" s="40"/>
      <c r="R138" s="40"/>
      <c r="S138" s="40"/>
      <c r="T138" s="117"/>
      <c r="U138" s="117"/>
      <c r="V138" s="19"/>
      <c r="W138" s="19"/>
      <c r="X138" s="19"/>
      <c r="Y138" s="19"/>
      <c r="Z138" s="19"/>
      <c r="AA138" s="19"/>
      <c r="AB138" s="30"/>
    </row>
    <row r="139" spans="1:230" ht="15" customHeight="1">
      <c r="A139" s="30"/>
      <c r="B139" s="15"/>
      <c r="C139" s="68"/>
      <c r="D139" s="68"/>
      <c r="E139" s="68"/>
      <c r="F139" s="36"/>
      <c r="G139" s="38"/>
      <c r="H139" s="36"/>
      <c r="I139" s="76"/>
      <c r="J139" s="15"/>
      <c r="K139" s="15"/>
      <c r="L139" s="15"/>
      <c r="M139" s="68"/>
      <c r="N139" s="15"/>
      <c r="O139" s="68"/>
      <c r="P139" s="68"/>
      <c r="Q139" s="36"/>
      <c r="R139" s="38"/>
      <c r="S139" s="36"/>
      <c r="T139" s="19"/>
      <c r="U139" s="19"/>
      <c r="V139" s="19"/>
      <c r="W139" s="19"/>
      <c r="X139" s="19"/>
      <c r="Y139" s="19"/>
      <c r="Z139" s="19"/>
      <c r="AA139" s="19"/>
      <c r="AB139" s="30"/>
    </row>
    <row r="140" spans="1:230" ht="15" customHeight="1">
      <c r="A140" s="30"/>
      <c r="B140" s="15"/>
      <c r="C140" s="36" t="s">
        <v>32</v>
      </c>
      <c r="D140" s="36"/>
      <c r="E140" s="36"/>
      <c r="F140" s="36"/>
      <c r="G140" s="134" t="s">
        <v>458</v>
      </c>
      <c r="H140" s="36"/>
      <c r="I140" s="76" t="str">
        <f>Obliczenia1!C74&amp;" [W]"</f>
        <v>25 [W]</v>
      </c>
      <c r="J140" s="15"/>
      <c r="K140" s="15"/>
      <c r="L140" s="15"/>
      <c r="M140" s="36" t="s">
        <v>26</v>
      </c>
      <c r="N140" s="15"/>
      <c r="O140" s="36"/>
      <c r="P140" s="36"/>
      <c r="Q140" s="252" t="s">
        <v>458</v>
      </c>
      <c r="R140" s="252"/>
      <c r="S140" s="39"/>
      <c r="T140" s="76" t="str">
        <f>Obliczenia1!C77&amp;" [W]"</f>
        <v>150 [W]</v>
      </c>
      <c r="U140" s="19"/>
      <c r="V140" s="19"/>
      <c r="W140" s="19"/>
      <c r="X140" s="19"/>
      <c r="Y140" s="19"/>
      <c r="Z140" s="19"/>
      <c r="AA140" s="19"/>
      <c r="AB140" s="30"/>
    </row>
    <row r="141" spans="1:230" ht="15" customHeight="1">
      <c r="A141" s="30"/>
      <c r="B141" s="15"/>
      <c r="C141" s="40"/>
      <c r="D141" s="40"/>
      <c r="E141" s="40"/>
      <c r="F141" s="40"/>
      <c r="G141" s="40"/>
      <c r="H141" s="40"/>
      <c r="I141" s="80"/>
      <c r="J141" s="15"/>
      <c r="K141" s="15"/>
      <c r="L141" s="15"/>
      <c r="M141" s="40"/>
      <c r="N141" s="84"/>
      <c r="O141" s="40"/>
      <c r="P141" s="40"/>
      <c r="Q141" s="40"/>
      <c r="R141" s="40"/>
      <c r="S141" s="40"/>
      <c r="T141" s="117"/>
      <c r="U141" s="117"/>
      <c r="V141" s="19"/>
      <c r="W141" s="19"/>
      <c r="X141" s="19"/>
      <c r="Y141" s="19"/>
      <c r="Z141" s="19"/>
      <c r="AA141" s="19"/>
      <c r="AB141" s="30"/>
    </row>
    <row r="142" spans="1:230" ht="15" customHeight="1">
      <c r="A142" s="30"/>
      <c r="B142" s="15"/>
      <c r="C142" s="68"/>
      <c r="D142" s="68"/>
      <c r="E142" s="68"/>
      <c r="F142" s="36"/>
      <c r="G142" s="36"/>
      <c r="H142" s="36"/>
      <c r="I142" s="76"/>
      <c r="J142" s="15"/>
      <c r="K142" s="15"/>
      <c r="L142" s="15"/>
      <c r="M142" s="68"/>
      <c r="N142" s="15"/>
      <c r="O142" s="68"/>
      <c r="P142" s="68"/>
      <c r="Q142" s="36"/>
      <c r="R142" s="36"/>
      <c r="S142" s="36"/>
      <c r="T142" s="19"/>
      <c r="U142" s="19"/>
      <c r="V142" s="19"/>
      <c r="W142" s="19"/>
      <c r="X142" s="19"/>
      <c r="Y142" s="19"/>
      <c r="Z142" s="19"/>
      <c r="AA142" s="19"/>
      <c r="AB142" s="30"/>
    </row>
    <row r="143" spans="1:230" ht="15" customHeight="1">
      <c r="A143" s="30"/>
      <c r="B143" s="15"/>
      <c r="C143" s="36" t="s">
        <v>34</v>
      </c>
      <c r="D143" s="36"/>
      <c r="E143" s="36"/>
      <c r="F143" s="36"/>
      <c r="G143" s="134" t="s">
        <v>459</v>
      </c>
      <c r="H143" s="36"/>
      <c r="I143" s="76" t="str">
        <f>Obliczenia1!C76&amp;" [W]"</f>
        <v>175 [W]</v>
      </c>
      <c r="J143" s="15"/>
      <c r="K143" s="15"/>
      <c r="L143" s="15"/>
      <c r="M143" s="36" t="s">
        <v>28</v>
      </c>
      <c r="N143" s="15"/>
      <c r="O143" s="36"/>
      <c r="P143" s="36"/>
      <c r="Q143" s="252">
        <v>2</v>
      </c>
      <c r="R143" s="252"/>
      <c r="S143" s="39"/>
      <c r="T143" s="76" t="str">
        <f>Obliczenia1!F82&amp;" [W/os]"</f>
        <v>115 [W/os]</v>
      </c>
      <c r="U143" s="19"/>
      <c r="V143" s="19"/>
      <c r="W143" s="19"/>
      <c r="X143" s="19"/>
      <c r="Y143" s="19"/>
      <c r="Z143" s="19"/>
      <c r="AA143" s="19"/>
      <c r="AB143" s="30"/>
    </row>
    <row r="144" spans="1:230" ht="15" customHeight="1">
      <c r="A144" s="30"/>
      <c r="B144" s="15"/>
      <c r="C144" s="40"/>
      <c r="D144" s="40"/>
      <c r="E144" s="40"/>
      <c r="F144" s="40"/>
      <c r="G144" s="40"/>
      <c r="H144" s="40"/>
      <c r="I144" s="80"/>
      <c r="J144" s="15"/>
      <c r="K144" s="15"/>
      <c r="L144" s="15"/>
      <c r="M144" s="40"/>
      <c r="N144" s="84"/>
      <c r="O144" s="40"/>
      <c r="P144" s="40"/>
      <c r="Q144" s="40"/>
      <c r="R144" s="40"/>
      <c r="S144" s="40"/>
      <c r="T144" s="117"/>
      <c r="U144" s="117"/>
      <c r="V144" s="19"/>
      <c r="W144" s="19"/>
      <c r="X144" s="19"/>
      <c r="Y144" s="19"/>
      <c r="Z144" s="19"/>
      <c r="AA144" s="19"/>
      <c r="AB144" s="30"/>
    </row>
    <row r="145" spans="1:230" ht="15" customHeight="1">
      <c r="A145" s="30"/>
      <c r="B145" s="15"/>
      <c r="C145" s="19"/>
      <c r="D145" s="19"/>
      <c r="E145" s="15"/>
      <c r="F145" s="15"/>
      <c r="G145" s="15"/>
      <c r="H145" s="15"/>
      <c r="I145" s="15"/>
      <c r="J145" s="15"/>
      <c r="K145" s="36"/>
      <c r="L145" s="36"/>
      <c r="M145" s="19"/>
      <c r="N145" s="19"/>
      <c r="O145" s="19"/>
      <c r="P145" s="19"/>
      <c r="Q145" s="19"/>
      <c r="R145" s="19"/>
      <c r="S145" s="19"/>
      <c r="T145" s="19"/>
      <c r="U145" s="19"/>
      <c r="V145" s="19"/>
      <c r="W145" s="19"/>
      <c r="X145" s="19"/>
      <c r="Y145" s="19"/>
      <c r="Z145" s="19"/>
      <c r="AA145" s="19"/>
      <c r="AB145" s="30"/>
    </row>
    <row r="146" spans="1:230" ht="15" customHeight="1">
      <c r="A146" s="30"/>
      <c r="B146" s="15"/>
      <c r="C146" s="19"/>
      <c r="D146" s="19"/>
      <c r="E146" s="15"/>
      <c r="F146" s="15"/>
      <c r="G146" s="15"/>
      <c r="H146" s="15"/>
      <c r="I146" s="15"/>
      <c r="J146" s="15"/>
      <c r="K146" s="36"/>
      <c r="L146" s="36"/>
      <c r="M146" s="19"/>
      <c r="N146" s="19"/>
      <c r="O146" s="19"/>
      <c r="P146" s="19"/>
      <c r="Q146" s="19"/>
      <c r="R146" s="19"/>
      <c r="S146" s="19"/>
      <c r="T146" s="19"/>
      <c r="U146" s="19"/>
      <c r="V146" s="19"/>
      <c r="W146" s="19"/>
      <c r="X146" s="19"/>
      <c r="Y146" s="19"/>
      <c r="Z146" s="19"/>
      <c r="AA146" s="19"/>
      <c r="AB146" s="30"/>
    </row>
    <row r="147" spans="1:230" ht="15" customHeight="1">
      <c r="A147" s="30"/>
      <c r="B147" s="15"/>
      <c r="C147" s="100"/>
      <c r="D147" s="17"/>
      <c r="E147" s="17"/>
      <c r="F147" s="15"/>
      <c r="G147" s="17"/>
      <c r="H147" s="17"/>
      <c r="I147" s="17"/>
      <c r="J147" s="17"/>
      <c r="K147" s="17"/>
      <c r="L147" s="17"/>
      <c r="M147" s="100"/>
      <c r="N147" s="19"/>
      <c r="O147" s="19"/>
      <c r="P147" s="19"/>
      <c r="Q147" s="19"/>
      <c r="R147" s="19"/>
      <c r="S147" s="19"/>
      <c r="T147" s="19"/>
      <c r="U147" s="19"/>
      <c r="V147" s="19"/>
      <c r="W147" s="19"/>
      <c r="X147" s="19"/>
      <c r="Y147" s="19"/>
      <c r="Z147" s="19"/>
      <c r="AA147" s="19"/>
      <c r="AB147" s="30"/>
    </row>
    <row r="148" spans="1:230" ht="15" customHeight="1">
      <c r="A148" s="30"/>
      <c r="B148" s="15"/>
      <c r="C148" s="33"/>
      <c r="D148" s="104" t="s">
        <v>526</v>
      </c>
      <c r="E148" s="43"/>
      <c r="F148" s="42"/>
      <c r="G148" s="42"/>
      <c r="H148" s="43"/>
      <c r="I148" s="104"/>
      <c r="J148" s="43"/>
      <c r="K148" s="33"/>
      <c r="L148" s="116"/>
      <c r="M148" s="33"/>
      <c r="N148" s="19"/>
      <c r="O148" s="19"/>
      <c r="P148" s="19"/>
      <c r="Q148" s="19"/>
      <c r="R148" s="19"/>
      <c r="S148" s="19"/>
      <c r="T148" s="19"/>
      <c r="U148" s="19"/>
      <c r="V148" s="19"/>
      <c r="W148" s="19"/>
      <c r="X148" s="19"/>
      <c r="Y148" s="19"/>
      <c r="Z148" s="19"/>
      <c r="AA148" s="19"/>
      <c r="AB148" s="30"/>
    </row>
    <row r="149" spans="1:230" ht="15" customHeight="1">
      <c r="A149" s="30"/>
      <c r="B149" s="15"/>
      <c r="C149" s="33"/>
      <c r="D149" s="37"/>
      <c r="E149" s="33"/>
      <c r="F149" s="37"/>
      <c r="G149" s="37"/>
      <c r="H149" s="33"/>
      <c r="I149" s="33"/>
      <c r="J149" s="17"/>
      <c r="K149" s="17"/>
      <c r="L149" s="17"/>
      <c r="M149" s="17"/>
      <c r="N149" s="19"/>
      <c r="O149" s="19"/>
      <c r="P149" s="19"/>
      <c r="Q149" s="19"/>
      <c r="R149" s="19"/>
      <c r="S149" s="19"/>
      <c r="T149" s="19"/>
      <c r="U149" s="19"/>
      <c r="V149" s="19"/>
      <c r="W149" s="19"/>
      <c r="X149" s="19"/>
      <c r="Y149" s="19"/>
      <c r="Z149" s="19"/>
      <c r="AA149" s="19"/>
      <c r="AB149" s="30"/>
    </row>
    <row r="150" spans="1:230" ht="15" customHeight="1">
      <c r="A150" s="30"/>
      <c r="B150" s="15"/>
      <c r="C150" s="45" t="s">
        <v>521</v>
      </c>
      <c r="D150" s="17"/>
      <c r="E150" s="17"/>
      <c r="F150" s="105"/>
      <c r="G150" s="46"/>
      <c r="H150" s="15"/>
      <c r="I150" s="283">
        <f>Obliczenia1!L78+Obliczenia1!L83</f>
        <v>555</v>
      </c>
      <c r="J150" s="46" t="s">
        <v>17</v>
      </c>
      <c r="K150" s="36"/>
      <c r="L150" s="36"/>
      <c r="M150" s="19"/>
      <c r="N150" s="19"/>
      <c r="O150" s="19"/>
      <c r="P150" s="19"/>
      <c r="Q150" s="19"/>
      <c r="R150" s="19"/>
      <c r="S150" s="19"/>
      <c r="T150" s="19"/>
      <c r="U150" s="19"/>
      <c r="V150" s="19"/>
      <c r="W150" s="19"/>
      <c r="X150" s="19"/>
      <c r="Y150" s="19"/>
      <c r="Z150" s="19"/>
      <c r="AA150" s="19"/>
      <c r="AB150" s="30"/>
    </row>
    <row r="151" spans="1:230" ht="15" customHeight="1">
      <c r="A151" s="30"/>
      <c r="B151" s="15"/>
      <c r="C151" s="19"/>
      <c r="D151" s="19"/>
      <c r="E151" s="15"/>
      <c r="F151" s="15"/>
      <c r="G151" s="15"/>
      <c r="H151" s="15"/>
      <c r="I151" s="15"/>
      <c r="J151" s="15"/>
      <c r="K151" s="36"/>
      <c r="L151" s="36"/>
      <c r="M151" s="19"/>
      <c r="N151" s="19"/>
      <c r="O151" s="19"/>
      <c r="P151" s="19"/>
      <c r="Q151" s="19"/>
      <c r="R151" s="19"/>
      <c r="S151" s="19"/>
      <c r="T151" s="19"/>
      <c r="U151" s="19"/>
      <c r="V151" s="19"/>
      <c r="W151" s="19"/>
      <c r="X151" s="19"/>
      <c r="Y151" s="19"/>
      <c r="Z151" s="19"/>
      <c r="AA151" s="19"/>
      <c r="AB151" s="30"/>
    </row>
    <row r="152" spans="1:230" ht="8.4" customHeight="1">
      <c r="A152" s="30"/>
      <c r="B152" s="15"/>
      <c r="C152" s="19"/>
      <c r="D152" s="19"/>
      <c r="E152" s="15"/>
      <c r="F152" s="15"/>
      <c r="G152" s="15"/>
      <c r="H152" s="15"/>
      <c r="I152" s="15"/>
      <c r="J152" s="15"/>
      <c r="K152" s="36"/>
      <c r="L152" s="36"/>
      <c r="M152" s="19"/>
      <c r="N152" s="19"/>
      <c r="O152" s="19"/>
      <c r="P152" s="19"/>
      <c r="Q152" s="19"/>
      <c r="R152" s="19"/>
      <c r="S152" s="19"/>
      <c r="T152" s="19"/>
      <c r="U152" s="19"/>
      <c r="V152" s="19"/>
      <c r="W152" s="19"/>
      <c r="X152" s="19"/>
      <c r="Y152" s="19"/>
      <c r="Z152" s="19"/>
      <c r="AA152" s="19"/>
      <c r="AB152" s="30"/>
    </row>
    <row r="153" spans="1:230" customFormat="1">
      <c r="A153" s="30"/>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0"/>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row>
    <row r="154" spans="1:230" customFormat="1" ht="21">
      <c r="A154" s="30"/>
      <c r="B154" s="35"/>
      <c r="C154" s="41" t="s">
        <v>538</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0"/>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c r="A155" s="30"/>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0"/>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ht="15" customHeight="1">
      <c r="A156" s="30"/>
      <c r="B156" s="15"/>
      <c r="C156" s="19"/>
      <c r="D156" s="19"/>
      <c r="E156" s="15"/>
      <c r="F156" s="15"/>
      <c r="G156" s="15"/>
      <c r="H156" s="15"/>
      <c r="I156" s="15"/>
      <c r="J156" s="15"/>
      <c r="K156" s="36"/>
      <c r="L156" s="36"/>
      <c r="M156" s="19"/>
      <c r="N156" s="19"/>
      <c r="O156" s="19"/>
      <c r="P156" s="19"/>
      <c r="Q156" s="19"/>
      <c r="R156" s="19"/>
      <c r="S156" s="19"/>
      <c r="T156" s="19"/>
      <c r="U156" s="19"/>
      <c r="V156" s="19"/>
      <c r="W156" s="19"/>
      <c r="X156" s="19"/>
      <c r="Y156" s="19"/>
      <c r="Z156" s="19"/>
      <c r="AA156" s="19"/>
      <c r="AB156" s="30"/>
    </row>
    <row r="157" spans="1:230" ht="15" customHeight="1">
      <c r="A157" s="30"/>
      <c r="B157" s="15"/>
      <c r="C157" s="15"/>
      <c r="D157" s="15"/>
      <c r="E157" s="36"/>
      <c r="F157" s="36"/>
      <c r="G157" s="36"/>
      <c r="H157" s="36"/>
      <c r="I157" s="33"/>
      <c r="J157" s="15"/>
      <c r="K157" s="15"/>
      <c r="L157" s="15"/>
      <c r="M157" s="15"/>
      <c r="N157" s="15"/>
      <c r="O157" s="15"/>
      <c r="P157" s="15"/>
      <c r="Q157" s="15"/>
      <c r="R157" s="15"/>
      <c r="S157" s="15"/>
      <c r="T157" s="15"/>
      <c r="U157" s="15"/>
      <c r="W157" s="19"/>
      <c r="X157" s="19"/>
      <c r="Y157" s="19"/>
      <c r="Z157" s="19"/>
      <c r="AA157" s="19"/>
      <c r="AB157" s="30"/>
    </row>
    <row r="158" spans="1:230" ht="15" customHeight="1">
      <c r="A158" s="30"/>
      <c r="B158" s="15"/>
      <c r="C158" s="36" t="s">
        <v>540</v>
      </c>
      <c r="D158" s="36"/>
      <c r="E158" s="36"/>
      <c r="F158" s="36"/>
      <c r="G158" s="15"/>
      <c r="H158" s="15"/>
      <c r="I158" s="15"/>
      <c r="J158" s="252" t="s">
        <v>459</v>
      </c>
      <c r="K158" s="252"/>
      <c r="L158" s="15"/>
      <c r="M158" s="76">
        <f>IF(J158="Tak",INT(S24*37)*(-1),0)</f>
        <v>0</v>
      </c>
      <c r="N158" s="76" t="str">
        <f>Obliczenia1!C95&amp;" [W]"</f>
        <v xml:space="preserve"> [W]</v>
      </c>
      <c r="O158" s="15"/>
      <c r="P158" s="15"/>
      <c r="Q158" s="15"/>
      <c r="R158" s="15"/>
      <c r="S158" s="15"/>
      <c r="T158" s="15"/>
      <c r="U158" s="15"/>
      <c r="W158" s="19"/>
      <c r="X158" s="19"/>
      <c r="Y158" s="19"/>
      <c r="Z158" s="19"/>
      <c r="AA158" s="19"/>
      <c r="AB158" s="30"/>
    </row>
    <row r="159" spans="1:230" ht="15" customHeight="1">
      <c r="A159" s="30"/>
      <c r="B159" s="15"/>
      <c r="C159" s="40"/>
      <c r="D159" s="40"/>
      <c r="E159" s="40"/>
      <c r="F159" s="40"/>
      <c r="G159" s="40"/>
      <c r="H159" s="40"/>
      <c r="I159" s="80"/>
      <c r="J159" s="84"/>
      <c r="K159" s="84"/>
      <c r="L159" s="84"/>
      <c r="M159" s="84"/>
      <c r="N159" s="84"/>
      <c r="O159" s="15"/>
      <c r="P159" s="15"/>
      <c r="Q159" s="15"/>
      <c r="R159" s="15"/>
      <c r="S159" s="15"/>
      <c r="T159" s="15"/>
      <c r="U159" s="15"/>
      <c r="W159" s="19"/>
      <c r="X159" s="19"/>
      <c r="Y159" s="19"/>
      <c r="Z159" s="19"/>
      <c r="AA159" s="19"/>
      <c r="AB159" s="30"/>
    </row>
    <row r="160" spans="1:230" ht="15" customHeight="1">
      <c r="A160" s="30"/>
      <c r="B160" s="15"/>
      <c r="C160" s="15"/>
      <c r="D160" s="15"/>
      <c r="E160" s="15"/>
      <c r="F160" s="36"/>
      <c r="G160" s="36"/>
      <c r="H160" s="36"/>
      <c r="I160" s="36"/>
      <c r="J160" s="19"/>
      <c r="K160" s="19"/>
      <c r="L160" s="19"/>
      <c r="M160" s="19"/>
      <c r="N160" s="19"/>
      <c r="O160" s="19"/>
      <c r="P160" s="19"/>
      <c r="Q160" s="19"/>
      <c r="R160" s="19"/>
      <c r="S160" s="19"/>
      <c r="T160" s="19"/>
      <c r="U160" s="19"/>
      <c r="V160" s="19"/>
      <c r="W160" s="19"/>
      <c r="X160" s="19"/>
      <c r="Y160" s="19"/>
      <c r="Z160" s="19"/>
      <c r="AA160" s="19"/>
      <c r="AB160" s="30"/>
    </row>
    <row r="161" spans="1:230" ht="15" customHeight="1">
      <c r="A161" s="30"/>
      <c r="B161" s="15"/>
      <c r="C161" s="36" t="s">
        <v>539</v>
      </c>
      <c r="D161" s="15"/>
      <c r="E161" s="36"/>
      <c r="F161" s="36"/>
      <c r="G161" s="15"/>
      <c r="H161" s="39"/>
      <c r="I161" s="39"/>
      <c r="J161" s="252" t="s">
        <v>459</v>
      </c>
      <c r="K161" s="252"/>
      <c r="L161" s="15"/>
      <c r="M161" s="76">
        <f>IF(J161="Tak",INT(X27/3.6*1.2*1.005*6)*(-1),0)</f>
        <v>0</v>
      </c>
      <c r="N161" s="76" t="str">
        <f>Obliczenia1!C97&amp;" [W]"</f>
        <v xml:space="preserve"> [W]</v>
      </c>
      <c r="O161" s="19"/>
      <c r="P161" s="19"/>
      <c r="Q161" s="19"/>
      <c r="R161" s="19"/>
      <c r="S161" s="19"/>
      <c r="T161" s="19"/>
      <c r="U161" s="19"/>
      <c r="V161" s="19"/>
      <c r="W161" s="19"/>
      <c r="X161" s="19"/>
      <c r="Y161" s="19"/>
      <c r="Z161" s="19"/>
      <c r="AA161" s="19"/>
      <c r="AB161" s="30"/>
    </row>
    <row r="162" spans="1:230" ht="15" customHeight="1">
      <c r="A162" s="30"/>
      <c r="B162" s="15"/>
      <c r="C162" s="40"/>
      <c r="D162" s="84"/>
      <c r="E162" s="40"/>
      <c r="F162" s="40"/>
      <c r="G162" s="40"/>
      <c r="H162" s="40"/>
      <c r="I162" s="40"/>
      <c r="J162" s="117"/>
      <c r="K162" s="117"/>
      <c r="L162" s="117"/>
      <c r="M162" s="117"/>
      <c r="N162" s="117"/>
      <c r="O162" s="19"/>
      <c r="P162" s="19"/>
      <c r="Q162" s="19"/>
      <c r="R162" s="19"/>
      <c r="S162" s="19"/>
      <c r="T162" s="19"/>
      <c r="U162" s="19"/>
      <c r="V162" s="19"/>
      <c r="W162" s="19"/>
      <c r="X162" s="19"/>
      <c r="Y162" s="19"/>
      <c r="Z162" s="19"/>
      <c r="AA162" s="19"/>
      <c r="AB162" s="30"/>
    </row>
    <row r="163" spans="1:230" ht="15" customHeight="1">
      <c r="A163" s="30"/>
      <c r="B163" s="15"/>
      <c r="C163" s="19"/>
      <c r="D163" s="19"/>
      <c r="E163" s="15"/>
      <c r="F163" s="15"/>
      <c r="G163" s="15"/>
      <c r="H163" s="15"/>
      <c r="I163" s="15"/>
      <c r="J163" s="15"/>
      <c r="K163" s="36"/>
      <c r="L163" s="36"/>
      <c r="M163" s="19"/>
      <c r="N163" s="19"/>
      <c r="O163" s="19"/>
      <c r="P163" s="19"/>
      <c r="Q163" s="19"/>
      <c r="R163" s="19"/>
      <c r="S163" s="19"/>
      <c r="T163" s="19"/>
      <c r="U163" s="19"/>
      <c r="V163" s="19"/>
      <c r="W163" s="19"/>
      <c r="X163" s="19"/>
      <c r="Y163" s="19"/>
      <c r="Z163" s="19"/>
      <c r="AA163" s="19"/>
      <c r="AB163" s="30"/>
    </row>
    <row r="164" spans="1:230" ht="15" customHeight="1">
      <c r="A164" s="30"/>
      <c r="B164" s="15"/>
      <c r="C164" s="19"/>
      <c r="D164" s="19"/>
      <c r="E164" s="15"/>
      <c r="F164" s="15"/>
      <c r="G164" s="15"/>
      <c r="H164" s="15"/>
      <c r="I164" s="15"/>
      <c r="J164" s="15"/>
      <c r="K164" s="36"/>
      <c r="L164" s="36"/>
      <c r="M164" s="19"/>
      <c r="N164" s="19"/>
      <c r="O164" s="19"/>
      <c r="P164" s="19"/>
      <c r="Q164" s="19"/>
      <c r="R164" s="19"/>
      <c r="S164" s="19"/>
      <c r="T164" s="19"/>
      <c r="U164" s="19"/>
      <c r="V164" s="19"/>
      <c r="W164" s="19"/>
      <c r="X164" s="19"/>
      <c r="Y164" s="19"/>
      <c r="Z164" s="19"/>
      <c r="AA164" s="19"/>
      <c r="AB164" s="30"/>
    </row>
    <row r="165" spans="1:230" ht="15" customHeight="1">
      <c r="A165" s="30"/>
      <c r="B165" s="15"/>
      <c r="C165" s="100"/>
      <c r="D165" s="17"/>
      <c r="E165" s="17"/>
      <c r="F165" s="15"/>
      <c r="G165" s="17"/>
      <c r="H165" s="17"/>
      <c r="I165" s="17"/>
      <c r="J165" s="17"/>
      <c r="K165" s="36"/>
      <c r="L165" s="36"/>
      <c r="M165" s="19"/>
      <c r="N165" s="19"/>
      <c r="O165" s="19"/>
      <c r="P165" s="19"/>
      <c r="Q165" s="19"/>
      <c r="R165" s="19"/>
      <c r="S165" s="19"/>
      <c r="T165" s="19"/>
      <c r="U165" s="19"/>
      <c r="V165" s="19"/>
      <c r="W165" s="19"/>
      <c r="X165" s="19"/>
      <c r="Y165" s="19"/>
      <c r="Z165" s="19"/>
      <c r="AA165" s="19"/>
      <c r="AB165" s="30"/>
    </row>
    <row r="166" spans="1:230" ht="15" customHeight="1">
      <c r="A166" s="30"/>
      <c r="B166" s="15"/>
      <c r="C166" s="33"/>
      <c r="D166" s="104" t="s">
        <v>541</v>
      </c>
      <c r="E166" s="43"/>
      <c r="F166" s="42"/>
      <c r="G166" s="42"/>
      <c r="H166" s="43"/>
      <c r="I166" s="104"/>
      <c r="J166" s="43"/>
      <c r="K166" s="36"/>
      <c r="L166" s="36"/>
      <c r="M166" s="19"/>
      <c r="N166" s="19"/>
      <c r="O166" s="19"/>
      <c r="P166" s="19"/>
      <c r="Q166" s="19"/>
      <c r="R166" s="19"/>
      <c r="S166" s="19"/>
      <c r="T166" s="19"/>
      <c r="U166" s="19"/>
      <c r="V166" s="19"/>
      <c r="W166" s="19"/>
      <c r="X166" s="19"/>
      <c r="Y166" s="19"/>
      <c r="Z166" s="19"/>
      <c r="AA166" s="19"/>
      <c r="AB166" s="30"/>
    </row>
    <row r="167" spans="1:230" ht="15" customHeight="1">
      <c r="A167" s="30"/>
      <c r="B167" s="15"/>
      <c r="C167" s="33"/>
      <c r="D167" s="37"/>
      <c r="E167" s="33"/>
      <c r="F167" s="37"/>
      <c r="G167" s="37"/>
      <c r="H167" s="33"/>
      <c r="I167" s="33"/>
      <c r="J167" s="17"/>
      <c r="K167" s="36"/>
      <c r="L167" s="36"/>
      <c r="M167" s="19"/>
      <c r="N167" s="19"/>
      <c r="O167" s="19"/>
      <c r="P167" s="19"/>
      <c r="Q167" s="19"/>
      <c r="R167" s="19"/>
      <c r="S167" s="19"/>
      <c r="T167" s="19"/>
      <c r="U167" s="19"/>
      <c r="V167" s="19"/>
      <c r="W167" s="19"/>
      <c r="X167" s="19"/>
      <c r="Y167" s="19"/>
      <c r="Z167" s="19"/>
      <c r="AA167" s="19"/>
      <c r="AB167" s="30"/>
    </row>
    <row r="168" spans="1:230" ht="15" customHeight="1">
      <c r="A168" s="30"/>
      <c r="B168" s="15"/>
      <c r="C168" s="45" t="s">
        <v>521</v>
      </c>
      <c r="D168" s="17"/>
      <c r="E168" s="17"/>
      <c r="F168" s="105"/>
      <c r="G168" s="46"/>
      <c r="H168" s="15"/>
      <c r="I168" s="285">
        <f>M158+M161</f>
        <v>0</v>
      </c>
      <c r="J168" s="46" t="s">
        <v>17</v>
      </c>
      <c r="K168" s="36"/>
      <c r="L168" s="36"/>
      <c r="M168" s="19"/>
      <c r="N168" s="19"/>
      <c r="O168" s="19"/>
      <c r="P168" s="19"/>
      <c r="Q168" s="19"/>
      <c r="R168" s="19"/>
      <c r="S168" s="19"/>
      <c r="T168" s="19"/>
      <c r="U168" s="19"/>
      <c r="V168" s="19"/>
      <c r="W168" s="19"/>
      <c r="X168" s="19"/>
      <c r="Y168" s="19"/>
      <c r="Z168" s="19"/>
      <c r="AA168" s="19"/>
      <c r="AB168" s="30"/>
    </row>
    <row r="169" spans="1:230" ht="15" customHeight="1">
      <c r="A169" s="30"/>
      <c r="B169" s="15"/>
      <c r="C169" s="19"/>
      <c r="D169" s="19"/>
      <c r="E169" s="15"/>
      <c r="F169" s="15"/>
      <c r="G169" s="15"/>
      <c r="H169" s="15"/>
      <c r="I169" s="15"/>
      <c r="J169" s="15"/>
      <c r="K169" s="36"/>
      <c r="L169" s="36"/>
      <c r="M169" s="19"/>
      <c r="N169" s="19"/>
      <c r="O169" s="19"/>
      <c r="P169" s="19"/>
      <c r="Q169" s="19"/>
      <c r="R169" s="19"/>
      <c r="S169" s="19"/>
      <c r="T169" s="19"/>
      <c r="U169" s="19"/>
      <c r="V169" s="19"/>
      <c r="W169" s="19"/>
      <c r="X169" s="19"/>
      <c r="Y169" s="19"/>
      <c r="Z169" s="19"/>
      <c r="AA169" s="19"/>
      <c r="AB169" s="30"/>
    </row>
    <row r="170" spans="1:230" ht="9" customHeight="1">
      <c r="A170" s="30"/>
      <c r="B170" s="15"/>
      <c r="C170" s="19"/>
      <c r="D170" s="19"/>
      <c r="E170" s="15"/>
      <c r="F170" s="15"/>
      <c r="G170" s="15"/>
      <c r="H170" s="15"/>
      <c r="I170" s="15"/>
      <c r="J170" s="15"/>
      <c r="K170" s="36"/>
      <c r="L170" s="36"/>
      <c r="M170" s="19"/>
      <c r="N170" s="19"/>
      <c r="O170" s="19"/>
      <c r="P170" s="19"/>
      <c r="Q170" s="19"/>
      <c r="R170" s="19"/>
      <c r="S170" s="19"/>
      <c r="T170" s="19"/>
      <c r="U170" s="19"/>
      <c r="V170" s="19"/>
      <c r="W170" s="19"/>
      <c r="X170" s="19"/>
      <c r="Y170" s="19"/>
      <c r="Z170" s="19"/>
      <c r="AA170" s="19"/>
      <c r="AB170" s="30"/>
    </row>
    <row r="171" spans="1:230" customFormat="1">
      <c r="A171" s="30"/>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0"/>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row>
    <row r="172" spans="1:230" customFormat="1" ht="21">
      <c r="A172" s="30"/>
      <c r="B172" s="35"/>
      <c r="C172" s="41" t="s">
        <v>542</v>
      </c>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0"/>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c r="A173" s="30"/>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0"/>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ht="15" customHeight="1">
      <c r="A174" s="30"/>
      <c r="B174" s="15"/>
      <c r="C174" s="19"/>
      <c r="D174" s="19"/>
      <c r="E174" s="15"/>
      <c r="F174" s="15"/>
      <c r="G174" s="15"/>
      <c r="H174" s="15"/>
      <c r="I174" s="15"/>
      <c r="J174" s="15"/>
      <c r="K174" s="36"/>
      <c r="L174" s="36"/>
      <c r="M174" s="19"/>
      <c r="N174" s="19"/>
      <c r="O174" s="19"/>
      <c r="P174" s="19"/>
      <c r="Q174" s="19"/>
      <c r="R174" s="19"/>
      <c r="S174" s="19"/>
      <c r="T174" s="19"/>
      <c r="U174" s="19"/>
      <c r="V174" s="19"/>
      <c r="W174" s="19"/>
      <c r="X174" s="19"/>
      <c r="Y174" s="19"/>
      <c r="Z174" s="19"/>
      <c r="AA174" s="19"/>
      <c r="AB174" s="30"/>
    </row>
    <row r="175" spans="1:230" ht="15" customHeight="1">
      <c r="A175" s="30"/>
      <c r="B175" s="15"/>
      <c r="C175" s="19"/>
      <c r="D175" s="19"/>
      <c r="E175" s="15"/>
      <c r="F175" s="15"/>
      <c r="G175" s="100"/>
      <c r="H175" s="17"/>
      <c r="I175" s="17"/>
      <c r="J175" s="15"/>
      <c r="K175" s="17"/>
      <c r="L175" s="15"/>
      <c r="M175" s="15"/>
      <c r="N175" s="17"/>
      <c r="O175" s="19"/>
      <c r="P175" s="19"/>
      <c r="Q175" s="19"/>
      <c r="R175" s="19"/>
      <c r="S175" s="19"/>
      <c r="T175" s="19"/>
      <c r="U175" s="19"/>
      <c r="V175" s="19"/>
      <c r="W175" s="19"/>
      <c r="X175" s="19"/>
      <c r="Y175" s="19"/>
      <c r="Z175" s="19"/>
      <c r="AA175" s="19"/>
      <c r="AB175" s="30"/>
    </row>
    <row r="176" spans="1:230" ht="15" customHeight="1">
      <c r="A176" s="30"/>
      <c r="B176" s="15"/>
      <c r="C176" s="19"/>
      <c r="D176" s="104" t="s">
        <v>547</v>
      </c>
      <c r="E176" s="43"/>
      <c r="F176" s="42"/>
      <c r="G176" s="42"/>
      <c r="H176" s="43"/>
      <c r="I176" s="104"/>
      <c r="J176" s="43"/>
      <c r="K176" s="104"/>
      <c r="L176" s="147"/>
      <c r="M176" s="147"/>
      <c r="N176" s="148"/>
      <c r="O176" s="147"/>
      <c r="P176" s="147"/>
      <c r="Q176" s="149"/>
      <c r="R176" s="19"/>
      <c r="S176" s="19"/>
      <c r="T176" s="19"/>
      <c r="U176" s="19"/>
      <c r="V176" s="19"/>
      <c r="W176" s="19"/>
      <c r="X176" s="19"/>
      <c r="Y176" s="19"/>
      <c r="Z176" s="19"/>
      <c r="AA176" s="19"/>
      <c r="AB176" s="30"/>
    </row>
    <row r="177" spans="1:30" ht="15" customHeight="1">
      <c r="A177" s="30"/>
      <c r="B177" s="15"/>
      <c r="C177" s="19"/>
      <c r="D177" s="19"/>
      <c r="E177" s="15"/>
      <c r="F177" s="15"/>
      <c r="G177" s="15"/>
      <c r="H177" s="15"/>
      <c r="I177" s="15"/>
      <c r="J177" s="15"/>
      <c r="K177" s="36"/>
      <c r="L177" s="15"/>
      <c r="M177" s="15"/>
      <c r="N177" s="119"/>
      <c r="O177" s="19"/>
      <c r="P177" s="19"/>
      <c r="Q177" s="19"/>
      <c r="R177" s="19"/>
      <c r="S177" s="19"/>
      <c r="T177" s="19"/>
      <c r="U177" s="19"/>
      <c r="V177" s="19"/>
      <c r="W177" s="19"/>
      <c r="X177" s="19"/>
      <c r="Y177" s="19"/>
      <c r="Z177" s="19"/>
      <c r="AA177" s="19"/>
      <c r="AB177" s="30"/>
    </row>
    <row r="178" spans="1:30" ht="15" customHeight="1">
      <c r="A178" s="30"/>
      <c r="B178" s="15"/>
      <c r="C178" s="19"/>
      <c r="D178" s="19"/>
      <c r="E178" s="15"/>
      <c r="F178" s="15"/>
      <c r="G178" s="255" t="s">
        <v>487</v>
      </c>
      <c r="H178" s="255"/>
      <c r="I178" s="255"/>
      <c r="J178" s="255"/>
      <c r="K178" s="255"/>
      <c r="L178" s="255"/>
      <c r="M178" s="255"/>
      <c r="N178" s="286">
        <f>Obliczenia1!K88</f>
        <v>3425</v>
      </c>
      <c r="O178" s="286"/>
      <c r="P178" s="257" t="s">
        <v>17</v>
      </c>
      <c r="Q178" s="129"/>
      <c r="R178" s="19"/>
      <c r="S178" s="19"/>
      <c r="T178" s="19"/>
      <c r="U178" s="19"/>
      <c r="V178" s="19"/>
      <c r="W178" s="19"/>
      <c r="X178" s="19"/>
      <c r="Y178" s="19"/>
      <c r="Z178" s="19"/>
      <c r="AA178" s="19"/>
      <c r="AB178" s="30"/>
    </row>
    <row r="179" spans="1:30" ht="15" customHeight="1">
      <c r="A179" s="30"/>
      <c r="B179" s="15"/>
      <c r="C179" s="19"/>
      <c r="D179" s="19"/>
      <c r="E179" s="15"/>
      <c r="F179" s="15"/>
      <c r="G179" s="255"/>
      <c r="H179" s="255"/>
      <c r="I179" s="255"/>
      <c r="J179" s="255"/>
      <c r="K179" s="255"/>
      <c r="L179" s="255"/>
      <c r="M179" s="255"/>
      <c r="N179" s="286"/>
      <c r="O179" s="286"/>
      <c r="P179" s="257"/>
      <c r="Q179" s="129"/>
      <c r="R179" s="19"/>
      <c r="S179" s="19"/>
      <c r="T179" s="19"/>
      <c r="U179" s="19"/>
      <c r="V179" s="19"/>
      <c r="W179" s="19"/>
      <c r="X179" s="19"/>
      <c r="Y179" s="19"/>
      <c r="Z179" s="19"/>
      <c r="AA179" s="19"/>
      <c r="AB179" s="30"/>
    </row>
    <row r="180" spans="1:30" ht="15" customHeight="1">
      <c r="A180" s="30"/>
      <c r="B180" s="15"/>
      <c r="C180" s="19"/>
      <c r="D180" s="19"/>
      <c r="E180" s="15"/>
      <c r="F180" s="15"/>
      <c r="G180" s="45" t="s">
        <v>545</v>
      </c>
      <c r="H180" s="15"/>
      <c r="I180" s="15"/>
      <c r="J180" s="15"/>
      <c r="K180" s="36"/>
      <c r="L180" s="15"/>
      <c r="M180" s="15"/>
      <c r="N180" s="289">
        <f>Obliczenia1!L88</f>
        <v>0.62</v>
      </c>
      <c r="O180" s="289"/>
      <c r="P180" s="257" t="s">
        <v>546</v>
      </c>
      <c r="Q180" s="257"/>
      <c r="R180" s="19"/>
      <c r="S180" s="19"/>
      <c r="T180" s="19"/>
      <c r="U180" s="19"/>
      <c r="V180" s="19"/>
      <c r="W180" s="19"/>
      <c r="X180" s="19"/>
      <c r="Y180" s="19"/>
      <c r="Z180" s="19"/>
      <c r="AA180" s="19"/>
      <c r="AB180" s="30"/>
    </row>
    <row r="181" spans="1:30" ht="15" customHeight="1">
      <c r="A181" s="30"/>
      <c r="B181" s="15"/>
      <c r="C181" s="19"/>
      <c r="D181" s="19"/>
      <c r="E181" s="15"/>
      <c r="F181" s="15"/>
      <c r="G181" s="108" t="s">
        <v>561</v>
      </c>
      <c r="H181" s="15"/>
      <c r="I181" s="15"/>
      <c r="J181" s="15"/>
      <c r="K181" s="36"/>
      <c r="L181" s="15"/>
      <c r="M181" s="15"/>
      <c r="N181" s="289"/>
      <c r="O181" s="289"/>
      <c r="P181" s="257"/>
      <c r="Q181" s="257"/>
      <c r="R181" s="19"/>
      <c r="S181" s="19"/>
      <c r="T181" s="19"/>
      <c r="U181" s="19"/>
      <c r="V181" s="19"/>
      <c r="W181" s="19"/>
      <c r="X181" s="19"/>
      <c r="Y181" s="19"/>
      <c r="Z181" s="19"/>
      <c r="AA181" s="19"/>
      <c r="AB181" s="30"/>
    </row>
    <row r="182" spans="1:30" ht="15" customHeight="1">
      <c r="A182" s="30"/>
      <c r="B182" s="15"/>
      <c r="C182" s="19"/>
      <c r="D182" s="19"/>
      <c r="E182" s="15"/>
      <c r="F182" s="15"/>
      <c r="G182" s="15"/>
      <c r="H182" s="15"/>
      <c r="I182" s="15"/>
      <c r="J182" s="15"/>
      <c r="K182" s="15"/>
      <c r="L182" s="15"/>
      <c r="M182" s="15"/>
      <c r="N182" s="19"/>
      <c r="O182" s="19"/>
      <c r="P182" s="19"/>
      <c r="Q182" s="19"/>
      <c r="R182" s="19"/>
      <c r="S182" s="19"/>
      <c r="T182" s="19"/>
      <c r="U182" s="19"/>
      <c r="V182" s="19"/>
      <c r="W182" s="19"/>
      <c r="X182" s="19"/>
      <c r="Y182" s="19"/>
      <c r="Z182" s="19"/>
      <c r="AA182" s="19"/>
      <c r="AB182" s="30"/>
    </row>
    <row r="183" spans="1:30" ht="15" customHeight="1">
      <c r="A183" s="30"/>
      <c r="B183" s="15"/>
      <c r="C183" s="19"/>
      <c r="D183" s="19"/>
      <c r="E183" s="15"/>
      <c r="F183" s="15"/>
      <c r="G183" s="287"/>
      <c r="H183" s="255"/>
      <c r="I183" s="255"/>
      <c r="J183" s="256"/>
      <c r="K183" s="256"/>
      <c r="L183" s="256"/>
      <c r="M183" s="256"/>
      <c r="N183" s="256"/>
      <c r="O183" s="256"/>
      <c r="P183" s="19"/>
      <c r="Q183" s="19"/>
      <c r="R183" s="19"/>
      <c r="S183" s="19"/>
      <c r="T183" s="19"/>
      <c r="U183" s="19"/>
      <c r="V183" s="19"/>
      <c r="W183" s="19"/>
      <c r="X183" s="19"/>
      <c r="Y183" s="19"/>
      <c r="Z183" s="19"/>
      <c r="AA183" s="19"/>
      <c r="AB183" s="30"/>
    </row>
    <row r="184" spans="1:30" ht="15" customHeight="1">
      <c r="A184" s="30"/>
      <c r="B184" s="15"/>
      <c r="C184" s="19"/>
      <c r="D184" s="19"/>
      <c r="E184" s="15"/>
      <c r="F184" s="15"/>
      <c r="G184" s="255"/>
      <c r="H184" s="255"/>
      <c r="I184" s="255"/>
      <c r="J184" s="256"/>
      <c r="K184" s="256"/>
      <c r="L184" s="256"/>
      <c r="M184" s="256"/>
      <c r="N184" s="256"/>
      <c r="O184" s="256"/>
      <c r="P184" s="133"/>
      <c r="Q184" s="257"/>
      <c r="R184" s="19"/>
      <c r="S184" s="19"/>
      <c r="T184" s="81"/>
      <c r="U184" s="19"/>
      <c r="V184" s="19"/>
      <c r="W184" s="19"/>
      <c r="X184" s="19"/>
      <c r="Y184" s="19"/>
      <c r="Z184" s="19"/>
      <c r="AA184" s="19"/>
      <c r="AB184" s="30"/>
      <c r="AD184"/>
    </row>
    <row r="185" spans="1:30" ht="15" customHeight="1">
      <c r="A185" s="30"/>
      <c r="B185" s="15"/>
      <c r="C185" s="19"/>
      <c r="D185" s="19"/>
      <c r="E185" s="15"/>
      <c r="F185" s="15"/>
      <c r="G185" s="45"/>
      <c r="H185" s="128"/>
      <c r="I185" s="128"/>
      <c r="J185" s="133"/>
      <c r="K185" s="133"/>
      <c r="L185" s="258"/>
      <c r="M185" s="258"/>
      <c r="N185" s="258"/>
      <c r="O185" s="258"/>
      <c r="P185" s="130"/>
      <c r="Q185" s="257"/>
      <c r="R185" s="19"/>
      <c r="S185" s="19"/>
      <c r="T185" s="19"/>
      <c r="U185" s="19"/>
      <c r="V185" s="19"/>
      <c r="W185" s="19"/>
      <c r="X185" s="19"/>
      <c r="Y185" s="19"/>
      <c r="Z185" s="19"/>
      <c r="AA185" s="19"/>
      <c r="AB185" s="30"/>
    </row>
    <row r="186" spans="1:30" ht="15" customHeight="1">
      <c r="A186" s="30"/>
      <c r="B186" s="15"/>
      <c r="C186" s="19"/>
      <c r="D186" s="19"/>
      <c r="E186" s="15"/>
      <c r="F186" s="15"/>
      <c r="G186" s="45"/>
      <c r="H186" s="15"/>
      <c r="I186" s="15"/>
      <c r="J186" s="15"/>
      <c r="K186" s="36"/>
      <c r="L186" s="15"/>
      <c r="M186" s="15"/>
      <c r="N186" s="15"/>
      <c r="O186" s="131"/>
      <c r="P186" s="15"/>
      <c r="Q186" s="19"/>
      <c r="R186" s="19"/>
      <c r="S186" s="19"/>
      <c r="T186" s="19"/>
      <c r="U186" s="19"/>
      <c r="V186" s="19"/>
      <c r="W186" s="19"/>
      <c r="X186" s="19"/>
      <c r="Y186" s="19"/>
      <c r="Z186" s="19"/>
      <c r="AA186" s="19"/>
      <c r="AB186" s="30"/>
    </row>
    <row r="187" spans="1:30" ht="34.799999999999997" customHeight="1">
      <c r="A187" s="30"/>
      <c r="B187" s="15"/>
      <c r="C187" s="19"/>
      <c r="D187" s="19"/>
      <c r="E187" s="15"/>
      <c r="F187" s="15"/>
      <c r="G187" s="15"/>
      <c r="H187" s="15"/>
      <c r="I187" s="15"/>
      <c r="J187" s="15"/>
      <c r="K187" s="36"/>
      <c r="L187" s="36"/>
      <c r="M187" s="19"/>
      <c r="N187" s="19"/>
      <c r="O187" s="15"/>
      <c r="P187" s="19"/>
      <c r="Q187" s="19"/>
      <c r="R187" s="19"/>
      <c r="S187" s="15"/>
      <c r="T187" s="15"/>
      <c r="U187" s="19"/>
      <c r="V187" s="19"/>
      <c r="W187" s="19"/>
      <c r="X187" s="19"/>
      <c r="Y187" s="19"/>
      <c r="Z187" s="19"/>
      <c r="AA187" s="19"/>
      <c r="AB187" s="30"/>
    </row>
    <row r="188" spans="1:30" ht="15" customHeight="1">
      <c r="A188" s="30"/>
      <c r="B188" s="15"/>
      <c r="C188" s="254" t="s">
        <v>562</v>
      </c>
      <c r="D188" s="254"/>
      <c r="E188" s="254"/>
      <c r="F188" s="254"/>
      <c r="G188" s="254"/>
      <c r="H188" s="254"/>
      <c r="I188" s="254"/>
      <c r="J188" s="254"/>
      <c r="K188" s="254"/>
      <c r="L188" s="254"/>
      <c r="M188" s="254"/>
      <c r="N188" s="254"/>
      <c r="O188" s="254"/>
      <c r="P188" s="254"/>
      <c r="Q188" s="254"/>
      <c r="R188" s="254"/>
      <c r="S188" s="254"/>
      <c r="T188" s="254"/>
      <c r="U188" s="254"/>
      <c r="V188" s="254"/>
      <c r="W188" s="254"/>
      <c r="X188" s="132"/>
      <c r="AB188" s="30"/>
    </row>
    <row r="189" spans="1:30" ht="15" customHeight="1">
      <c r="A189" s="30"/>
      <c r="B189" s="15"/>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132"/>
      <c r="Y189" s="19"/>
      <c r="Z189" s="121" t="s">
        <v>548</v>
      </c>
      <c r="AA189" s="288" t="s">
        <v>663</v>
      </c>
      <c r="AB189" s="30"/>
    </row>
    <row r="190" spans="1:30" ht="6"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16"/>
      <c r="AD190" s="16"/>
    </row>
    <row r="191" spans="1:30">
      <c r="A191" s="15"/>
      <c r="B191" s="15"/>
      <c r="C191" s="15"/>
      <c r="D191" s="15"/>
      <c r="E191" s="15"/>
      <c r="F191" s="15"/>
      <c r="G191" s="15"/>
      <c r="H191" s="15"/>
      <c r="I191" s="15"/>
      <c r="J191" s="15"/>
      <c r="K191" s="15"/>
      <c r="L191" s="15"/>
      <c r="M191" s="15"/>
      <c r="N191" s="15"/>
      <c r="O191" s="15"/>
      <c r="P191" s="15"/>
      <c r="Q191" s="15"/>
      <c r="R191" s="15"/>
      <c r="S191" s="15"/>
      <c r="T191" s="15"/>
      <c r="U191" s="15"/>
      <c r="AC191" s="16"/>
      <c r="AD191" s="16"/>
    </row>
    <row r="192" spans="1:30">
      <c r="A192" s="15"/>
      <c r="B192" s="15"/>
      <c r="C192" s="15"/>
      <c r="D192" s="15"/>
      <c r="E192" s="15"/>
      <c r="F192" s="15"/>
      <c r="G192" s="15"/>
      <c r="H192" s="15"/>
      <c r="I192" s="15"/>
      <c r="J192" s="15"/>
      <c r="K192" s="15"/>
      <c r="L192" s="15"/>
      <c r="M192" s="15"/>
      <c r="N192" s="15"/>
      <c r="O192" s="15"/>
      <c r="P192" s="15"/>
      <c r="Q192" s="15"/>
      <c r="R192" s="15"/>
      <c r="S192" s="15"/>
      <c r="T192" s="15"/>
      <c r="U192" s="15"/>
      <c r="V192" s="16"/>
      <c r="AC192" s="59"/>
      <c r="AD192" s="60"/>
    </row>
    <row r="193" spans="1:21">
      <c r="A193" s="15"/>
      <c r="B193" s="15"/>
      <c r="C193" s="15"/>
      <c r="D193" s="15"/>
      <c r="E193" s="15"/>
      <c r="F193" s="15"/>
      <c r="G193" s="15"/>
      <c r="H193" s="15"/>
      <c r="I193" s="15"/>
      <c r="J193" s="15"/>
      <c r="K193" s="15"/>
      <c r="L193" s="15"/>
      <c r="M193" s="15"/>
      <c r="N193" s="15"/>
      <c r="O193" s="15"/>
      <c r="P193" s="15"/>
      <c r="Q193" s="15"/>
      <c r="R193" s="15"/>
      <c r="S193" s="15"/>
      <c r="T193" s="15"/>
      <c r="U193" s="15"/>
    </row>
    <row r="194" spans="1:21">
      <c r="A194" s="15"/>
      <c r="B194" s="15"/>
      <c r="C194" s="15"/>
      <c r="D194" s="15"/>
      <c r="E194" s="15"/>
      <c r="F194" s="15"/>
      <c r="G194" s="15"/>
      <c r="H194" s="15"/>
      <c r="I194" s="15"/>
      <c r="J194" s="15"/>
      <c r="K194" s="15"/>
      <c r="L194" s="15"/>
      <c r="M194" s="15"/>
      <c r="N194" s="15"/>
      <c r="O194" s="15"/>
      <c r="P194" s="15"/>
      <c r="Q194" s="15"/>
      <c r="R194" s="15"/>
      <c r="S194" s="15"/>
      <c r="T194" s="15"/>
      <c r="U194" s="15"/>
    </row>
    <row r="195" spans="1:21">
      <c r="A195" s="15"/>
      <c r="B195" s="15"/>
      <c r="C195" s="15"/>
      <c r="D195" s="15"/>
      <c r="E195" s="15"/>
      <c r="F195" s="15"/>
      <c r="G195" s="15"/>
      <c r="H195" s="15"/>
      <c r="I195" s="15"/>
      <c r="J195" s="15"/>
      <c r="K195" s="15"/>
      <c r="L195" s="15"/>
      <c r="M195" s="15"/>
      <c r="N195" s="15"/>
      <c r="O195" s="15"/>
      <c r="P195" s="15"/>
      <c r="Q195" s="15"/>
      <c r="R195" s="15"/>
      <c r="S195" s="15"/>
      <c r="T195" s="15"/>
      <c r="U195" s="15"/>
    </row>
    <row r="196" spans="1:21">
      <c r="A196" s="15"/>
      <c r="B196" s="15"/>
      <c r="C196" s="15"/>
      <c r="D196" s="15"/>
      <c r="E196" s="15"/>
      <c r="F196" s="15"/>
      <c r="G196" s="15"/>
      <c r="H196" s="15"/>
      <c r="I196" s="15"/>
      <c r="J196" s="15"/>
      <c r="K196" s="15"/>
      <c r="L196" s="15"/>
      <c r="M196" s="15"/>
      <c r="N196" s="15"/>
      <c r="O196" s="15"/>
      <c r="P196" s="15"/>
      <c r="Q196" s="15"/>
      <c r="R196" s="15"/>
      <c r="S196" s="15"/>
      <c r="T196" s="15"/>
      <c r="U196" s="15"/>
    </row>
    <row r="197" spans="1:21">
      <c r="A197" s="15"/>
      <c r="B197" s="15"/>
      <c r="C197" s="15"/>
      <c r="D197" s="15"/>
      <c r="E197" s="15"/>
      <c r="F197" s="15"/>
      <c r="G197" s="15"/>
      <c r="H197" s="15"/>
      <c r="I197" s="15"/>
      <c r="J197" s="15"/>
      <c r="K197" s="15"/>
      <c r="L197" s="15"/>
      <c r="M197" s="15"/>
      <c r="N197" s="15"/>
      <c r="O197" s="15"/>
      <c r="P197" s="15"/>
      <c r="Q197" s="15"/>
      <c r="R197" s="15"/>
      <c r="S197" s="15"/>
      <c r="T197" s="15"/>
      <c r="U197" s="15"/>
    </row>
    <row r="198" spans="1:21">
      <c r="A198" s="15"/>
      <c r="B198" s="15"/>
      <c r="C198" s="15"/>
      <c r="D198" s="15"/>
      <c r="E198" s="15"/>
      <c r="F198" s="15"/>
      <c r="G198" s="15"/>
      <c r="H198" s="15"/>
      <c r="I198" s="15"/>
      <c r="J198" s="15"/>
      <c r="K198" s="15"/>
      <c r="L198" s="15"/>
      <c r="M198" s="15"/>
      <c r="N198" s="15"/>
      <c r="O198" s="15"/>
      <c r="P198" s="15"/>
      <c r="Q198" s="15"/>
      <c r="R198" s="15"/>
      <c r="S198" s="15"/>
      <c r="T198" s="15"/>
      <c r="U198" s="15"/>
    </row>
    <row r="199" spans="1:21">
      <c r="A199" s="15"/>
      <c r="B199" s="15"/>
      <c r="C199" s="15"/>
      <c r="D199" s="15"/>
      <c r="E199" s="15"/>
      <c r="F199" s="15"/>
      <c r="G199" s="15"/>
      <c r="H199" s="15"/>
      <c r="I199" s="15"/>
      <c r="J199" s="15"/>
      <c r="K199" s="15"/>
      <c r="L199" s="15"/>
      <c r="M199" s="15"/>
      <c r="N199" s="15"/>
      <c r="O199" s="15"/>
      <c r="P199" s="15"/>
      <c r="Q199" s="15"/>
      <c r="R199" s="15"/>
      <c r="S199" s="15"/>
      <c r="T199" s="15"/>
      <c r="U199" s="15"/>
    </row>
    <row r="200" spans="1:21">
      <c r="A200" s="15"/>
      <c r="B200" s="15"/>
      <c r="C200" s="15"/>
      <c r="D200" s="15"/>
      <c r="E200" s="15"/>
      <c r="F200" s="15"/>
      <c r="G200" s="15"/>
      <c r="H200" s="15"/>
      <c r="I200" s="15"/>
      <c r="J200" s="15"/>
      <c r="K200" s="15"/>
      <c r="L200" s="15"/>
      <c r="M200" s="15"/>
      <c r="N200" s="15"/>
      <c r="O200" s="15"/>
      <c r="P200" s="15"/>
      <c r="Q200" s="15"/>
      <c r="R200" s="15"/>
      <c r="S200" s="15"/>
      <c r="T200" s="15"/>
      <c r="U200" s="15"/>
    </row>
    <row r="201" spans="1:21">
      <c r="A201" s="15"/>
      <c r="B201" s="15"/>
      <c r="C201" s="15"/>
      <c r="D201" s="15"/>
      <c r="E201" s="15"/>
      <c r="F201" s="15"/>
      <c r="G201" s="15"/>
      <c r="H201" s="15"/>
      <c r="I201" s="15"/>
      <c r="J201" s="15"/>
      <c r="K201" s="15"/>
      <c r="L201" s="15"/>
      <c r="M201" s="15"/>
      <c r="N201" s="15"/>
      <c r="O201" s="15"/>
      <c r="P201" s="15"/>
      <c r="Q201" s="15"/>
      <c r="R201" s="15"/>
      <c r="S201" s="15"/>
      <c r="T201" s="15"/>
      <c r="U201" s="15"/>
    </row>
    <row r="202" spans="1:21">
      <c r="A202" s="15"/>
      <c r="B202" s="15"/>
      <c r="C202" s="15"/>
      <c r="D202" s="15"/>
      <c r="E202" s="15"/>
      <c r="F202" s="15"/>
      <c r="G202" s="15"/>
      <c r="H202" s="15"/>
      <c r="I202" s="15"/>
      <c r="J202" s="15"/>
      <c r="K202" s="15"/>
      <c r="L202" s="15"/>
      <c r="M202" s="15"/>
      <c r="N202" s="15"/>
      <c r="O202" s="15"/>
      <c r="P202" s="15"/>
      <c r="Q202" s="15"/>
      <c r="R202" s="15"/>
      <c r="S202" s="15"/>
      <c r="T202" s="15"/>
      <c r="U202" s="15"/>
    </row>
    <row r="203" spans="1:21">
      <c r="A203" s="15"/>
      <c r="B203" s="15"/>
      <c r="C203" s="15"/>
      <c r="D203" s="15"/>
      <c r="E203" s="15"/>
      <c r="F203" s="15"/>
      <c r="G203" s="15"/>
      <c r="H203" s="15"/>
      <c r="I203" s="15"/>
      <c r="J203" s="15"/>
      <c r="K203" s="15"/>
      <c r="L203" s="15"/>
      <c r="M203" s="15"/>
      <c r="N203" s="15"/>
      <c r="O203" s="15"/>
      <c r="P203" s="15"/>
      <c r="Q203" s="15"/>
      <c r="R203" s="15"/>
      <c r="S203" s="15"/>
      <c r="T203" s="15"/>
      <c r="U203" s="15"/>
    </row>
    <row r="204" spans="1:21">
      <c r="A204" s="15"/>
      <c r="B204" s="15"/>
      <c r="C204" s="15"/>
      <c r="D204" s="15"/>
      <c r="E204" s="15"/>
      <c r="F204" s="15"/>
      <c r="G204" s="15"/>
      <c r="H204" s="15"/>
      <c r="I204" s="15"/>
      <c r="J204" s="15"/>
      <c r="K204" s="15"/>
      <c r="L204" s="15"/>
      <c r="M204" s="15"/>
      <c r="N204" s="15"/>
      <c r="O204" s="15"/>
      <c r="P204" s="15"/>
      <c r="Q204" s="15"/>
      <c r="R204" s="15"/>
      <c r="S204" s="15"/>
      <c r="T204" s="15"/>
      <c r="U204" s="15"/>
    </row>
    <row r="205" spans="1:21">
      <c r="A205" s="15"/>
      <c r="B205" s="15"/>
      <c r="C205" s="15"/>
      <c r="D205" s="15"/>
      <c r="E205" s="15"/>
      <c r="F205" s="15"/>
      <c r="G205" s="15"/>
      <c r="H205" s="15"/>
      <c r="I205" s="15"/>
      <c r="J205" s="15"/>
      <c r="K205" s="15"/>
      <c r="L205" s="15"/>
      <c r="M205" s="15"/>
      <c r="N205" s="15"/>
      <c r="O205" s="15"/>
      <c r="P205" s="15"/>
      <c r="Q205" s="15"/>
      <c r="R205" s="15"/>
      <c r="S205" s="15"/>
      <c r="T205" s="15"/>
      <c r="U205" s="15"/>
    </row>
    <row r="206" spans="1:21">
      <c r="A206" s="15"/>
      <c r="B206" s="15"/>
      <c r="C206" s="15"/>
      <c r="D206" s="15"/>
      <c r="E206" s="15"/>
      <c r="F206" s="15"/>
      <c r="G206" s="15"/>
      <c r="H206" s="15"/>
      <c r="I206" s="15"/>
      <c r="J206" s="15"/>
      <c r="K206" s="15"/>
      <c r="L206" s="15"/>
      <c r="M206" s="15"/>
      <c r="N206" s="15"/>
      <c r="O206" s="15"/>
      <c r="P206" s="15"/>
      <c r="Q206" s="15"/>
      <c r="R206" s="15"/>
      <c r="S206" s="15"/>
      <c r="T206" s="15"/>
      <c r="U206" s="15"/>
    </row>
    <row r="207" spans="1:21">
      <c r="A207" s="15"/>
      <c r="B207" s="15"/>
      <c r="C207" s="15"/>
      <c r="D207" s="15"/>
      <c r="E207" s="15"/>
      <c r="F207" s="15"/>
      <c r="G207" s="15"/>
      <c r="H207" s="15"/>
      <c r="I207" s="15"/>
      <c r="J207" s="15"/>
      <c r="K207" s="15"/>
      <c r="L207" s="15"/>
      <c r="M207" s="15"/>
      <c r="N207" s="15"/>
      <c r="O207" s="15"/>
      <c r="P207" s="15"/>
      <c r="Q207" s="15"/>
      <c r="R207" s="15"/>
      <c r="S207" s="15"/>
      <c r="T207" s="15"/>
      <c r="U207" s="15"/>
    </row>
    <row r="208" spans="1:21">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sheetData>
  <sheetProtection algorithmName="SHA-512" hashValue="sTg2rKUsUlUK0tFc4UJfkSFVH7MXquP00mX6iHKZnGVhgOi5b8n1Tx+1TJPIfM4z49MreQ47BNSPzw8FOuALWA==" saltValue="PCCWY/YhMYxEW0wYYQR28A==" spinCount="100000" sheet="1" objects="1" scenarios="1"/>
  <protectedRanges>
    <protectedRange sqref="G137 G140 G143 Q137 Q140 Q143 J158 J161" name="zyski_wewnetrzne"/>
    <protectedRange sqref="J55 W48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s>
  <mergeCells count="75">
    <mergeCell ref="H16:M18"/>
    <mergeCell ref="N180:O181"/>
    <mergeCell ref="P180:Q181"/>
    <mergeCell ref="C188:W189"/>
    <mergeCell ref="G183:I184"/>
    <mergeCell ref="J183:O184"/>
    <mergeCell ref="J161:K161"/>
    <mergeCell ref="J158:K158"/>
    <mergeCell ref="N178:O179"/>
    <mergeCell ref="G178:M179"/>
    <mergeCell ref="Q184:Q185"/>
    <mergeCell ref="L185:O185"/>
    <mergeCell ref="P178:P179"/>
    <mergeCell ref="Q137:R137"/>
    <mergeCell ref="Q140:R140"/>
    <mergeCell ref="Q143:R143"/>
    <mergeCell ref="L121:M121"/>
    <mergeCell ref="E127:H127"/>
    <mergeCell ref="D1:H1"/>
    <mergeCell ref="I1:J1"/>
    <mergeCell ref="M1:O1"/>
    <mergeCell ref="R1:T1"/>
    <mergeCell ref="J114:K114"/>
    <mergeCell ref="T77:X77"/>
    <mergeCell ref="W79:X79"/>
    <mergeCell ref="W81:X81"/>
    <mergeCell ref="T83:X83"/>
    <mergeCell ref="T59:X59"/>
    <mergeCell ref="J50:K50"/>
    <mergeCell ref="J55:K55"/>
    <mergeCell ref="J57:K57"/>
    <mergeCell ref="H59:K59"/>
    <mergeCell ref="T43:X43"/>
    <mergeCell ref="T46:X46"/>
    <mergeCell ref="H116:K116"/>
    <mergeCell ref="P1:Q1"/>
    <mergeCell ref="H104:K104"/>
    <mergeCell ref="H107:K107"/>
    <mergeCell ref="J112:K112"/>
    <mergeCell ref="H110:K110"/>
    <mergeCell ref="H77:K77"/>
    <mergeCell ref="Q78:R78"/>
    <mergeCell ref="J79:K79"/>
    <mergeCell ref="J81:K81"/>
    <mergeCell ref="H83:K83"/>
    <mergeCell ref="Q54:R54"/>
    <mergeCell ref="H43:K43"/>
    <mergeCell ref="H46:K46"/>
    <mergeCell ref="H53:K53"/>
    <mergeCell ref="J48:K48"/>
    <mergeCell ref="Y27:Y30"/>
    <mergeCell ref="X26:Y26"/>
    <mergeCell ref="T53:X53"/>
    <mergeCell ref="W55:X55"/>
    <mergeCell ref="W57:X57"/>
    <mergeCell ref="W50:X50"/>
    <mergeCell ref="W48:X48"/>
    <mergeCell ref="O3:O4"/>
    <mergeCell ref="P3:Q4"/>
    <mergeCell ref="C11:J12"/>
    <mergeCell ref="C8:Q9"/>
    <mergeCell ref="S3:V4"/>
    <mergeCell ref="J74:K74"/>
    <mergeCell ref="W74:X74"/>
    <mergeCell ref="C20:F21"/>
    <mergeCell ref="W72:X72"/>
    <mergeCell ref="H67:K67"/>
    <mergeCell ref="T67:X67"/>
    <mergeCell ref="H70:K70"/>
    <mergeCell ref="T70:X70"/>
    <mergeCell ref="J72:K72"/>
    <mergeCell ref="U24:V27"/>
    <mergeCell ref="S24:T27"/>
    <mergeCell ref="S23:V23"/>
    <mergeCell ref="X27:X30"/>
  </mergeCells>
  <conditionalFormatting sqref="K95 J96">
    <cfRule type="cellIs" dxfId="26" priority="5" operator="between">
      <formula>-17</formula>
      <formula>-7</formula>
    </cfRule>
  </conditionalFormatting>
  <conditionalFormatting sqref="V192">
    <cfRule type="iconSet" priority="7">
      <iconSet iconSet="3Symbols" showValue="0">
        <cfvo type="percent" val="0"/>
        <cfvo type="num" val="1"/>
        <cfvo type="num" val="2"/>
      </iconSet>
    </cfRule>
  </conditionalFormatting>
  <conditionalFormatting sqref="F53">
    <cfRule type="cellIs" dxfId="25" priority="4" operator="equal">
      <formula>"bez znaczenia"</formula>
    </cfRule>
  </conditionalFormatting>
  <conditionalFormatting sqref="Q53">
    <cfRule type="cellIs" dxfId="24" priority="3" operator="equal">
      <formula>"bez znaczenia"</formula>
    </cfRule>
  </conditionalFormatting>
  <conditionalFormatting sqref="F77">
    <cfRule type="cellIs" dxfId="23" priority="2" operator="equal">
      <formula>"bez znaczenia"</formula>
    </cfRule>
  </conditionalFormatting>
  <conditionalFormatting sqref="Q77">
    <cfRule type="cellIs" dxfId="22" priority="1" operator="equal">
      <formula>"bez znaczenia"</formula>
    </cfRule>
  </conditionalFormatting>
  <dataValidations disablePrompts="1" count="12">
    <dataValidation type="list" allowBlank="1" showInputMessage="1" showErrorMessage="1" sqref="H43" xr:uid="{EEA04D4E-C99B-4BBE-8465-6F864252D84D}">
      <formula1>strony_swiata</formula1>
    </dataValidation>
    <dataValidation type="list" allowBlank="1" showInputMessage="1" showErrorMessage="1" sqref="T70 H70 H46 T46" xr:uid="{F3F03EB4-DFED-4923-8A5F-C47891425335}">
      <formula1>sciany</formula1>
    </dataValidation>
    <dataValidation type="list" allowBlank="1" showInputMessage="1" showErrorMessage="1" sqref="H59 T59 H83 T83 H116" xr:uid="{0CCCC6FA-06EA-476F-A03F-F7816BACDE3A}">
      <formula1>izolacja</formula1>
    </dataValidation>
    <dataValidation type="list" allowBlank="1" showInputMessage="1" showErrorMessage="1" sqref="H53 H77 T77 H110 T53" xr:uid="{4CA4A784-C903-44D8-AF3C-D1107A12DC22}">
      <formula1>okno_sciana</formula1>
    </dataValidation>
    <dataValidation type="list" allowBlank="1" showInputMessage="1" showErrorMessage="1" sqref="Q140 G137 G140 G143 Q137 L121 N121 J158 J161" xr:uid="{C15D6C27-1DDB-4F6A-B79C-98EC155FB85F}">
      <formula1>tak_nie</formula1>
    </dataValidation>
    <dataValidation type="decimal" allowBlank="1" showInputMessage="1" showErrorMessage="1" sqref="J74:K74 J72:K72 J113:K113 J115:K115" xr:uid="{94233653-90D4-41CA-B5CE-62B1AD1121EF}">
      <formula1>0.1</formula1>
      <formula2>20</formula2>
    </dataValidation>
    <dataValidation type="decimal" allowBlank="1" showInputMessage="1" showErrorMessage="1" sqref="M24 M27 M30" xr:uid="{6AA4D945-5531-4B34-A9DD-DC086AB12B08}">
      <formula1>1</formula1>
      <formula2>100</formula2>
    </dataValidation>
    <dataValidation type="decimal" allowBlank="1" showInputMessage="1" showErrorMessage="1" sqref="J48:J50 U49 J72:J74 U73 J115 J113" xr:uid="{591835A8-6F8A-40FD-BAE1-FD0D8DC9E9D7}">
      <formula1>0.1</formula1>
      <formula2>30</formula2>
    </dataValidation>
    <dataValidation type="decimal" allowBlank="1" showInputMessage="1" showErrorMessage="1" sqref="J79:K79 J81:K81 W79:X79 W81:X81 W57:X57 W55:X55 J55:K55 J57:K57 J114:K114 J112:K112" xr:uid="{809D910A-CCD2-4EDE-A911-D84F5F397D64}">
      <formula1>0</formula1>
      <formula2>20</formula2>
    </dataValidation>
    <dataValidation type="list" allowBlank="1" showInputMessage="1" showErrorMessage="1" sqref="H104" xr:uid="{A84F6E34-3B51-4E03-8902-27824349A258}">
      <formula1>dach</formula1>
    </dataValidation>
    <dataValidation type="list" allowBlank="1" showInputMessage="1" showErrorMessage="1" sqref="H107" xr:uid="{C9D2AC08-CDBE-4AAF-89B1-370EAE94C41A}">
      <formula1>izolacja_dach</formula1>
    </dataValidation>
    <dataValidation type="whole" allowBlank="1" showInputMessage="1" showErrorMessage="1" sqref="Q143" xr:uid="{17BCBFFB-2FBC-425B-9EAE-775C99D4D1B8}">
      <formula1>1</formula1>
      <formula2>10</formula2>
    </dataValidation>
  </dataValidations>
  <pageMargins left="0.7" right="0.7" top="0.75" bottom="0.75" header="0.3" footer="0.3"/>
  <pageSetup paperSize="9" scale="52" fitToHeight="0" orientation="portrait" r:id="rId1"/>
  <ignoredErrors>
    <ignoredError sqref="T43 W50 J48 J50 W4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AC3EB-A442-45F0-9637-B4F6D8FE502C}">
  <sheetPr codeName="Arkusz7"/>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61" customWidth="1"/>
    <col min="29" max="230" width="9.109375" style="15"/>
    <col min="231" max="16384" width="9.109375" style="14"/>
  </cols>
  <sheetData>
    <row r="1" spans="1:230" customFormat="1" ht="22.8" customHeight="1">
      <c r="A1" s="113"/>
      <c r="B1" s="113"/>
      <c r="C1" s="113"/>
      <c r="D1" s="249" t="s">
        <v>529</v>
      </c>
      <c r="E1" s="249"/>
      <c r="F1" s="249"/>
      <c r="G1" s="249"/>
      <c r="H1" s="249"/>
      <c r="I1" s="250">
        <f>Obliczenia2!K88</f>
        <v>2976</v>
      </c>
      <c r="J1" s="250"/>
      <c r="K1" s="112" t="s">
        <v>544</v>
      </c>
      <c r="L1" s="113"/>
      <c r="M1" s="249" t="s">
        <v>530</v>
      </c>
      <c r="N1" s="249"/>
      <c r="O1" s="249"/>
      <c r="P1" s="247">
        <f>Obliczenia2!L88</f>
        <v>1.1100000000000001</v>
      </c>
      <c r="Q1" s="247"/>
      <c r="R1" s="251" t="s">
        <v>543</v>
      </c>
      <c r="S1" s="251"/>
      <c r="T1" s="251"/>
      <c r="U1" s="114"/>
      <c r="V1" s="114"/>
      <c r="W1" s="113"/>
      <c r="X1" s="113"/>
      <c r="Y1" s="113"/>
      <c r="Z1" s="113"/>
      <c r="AA1" s="113"/>
      <c r="AB1" s="113"/>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30"/>
      <c r="B2" s="33"/>
      <c r="C2" s="32"/>
      <c r="D2" s="32"/>
      <c r="E2" s="32"/>
      <c r="F2" s="32"/>
      <c r="G2" s="32"/>
      <c r="H2" s="32"/>
      <c r="I2" s="32"/>
      <c r="J2" s="32"/>
      <c r="K2" s="32"/>
      <c r="L2" s="32"/>
      <c r="M2" s="32"/>
      <c r="N2" s="32"/>
      <c r="O2" s="32"/>
      <c r="P2" s="33"/>
      <c r="Q2" s="34"/>
      <c r="R2" s="32"/>
      <c r="S2" s="32"/>
      <c r="T2" s="33"/>
      <c r="U2" s="15"/>
      <c r="V2" s="15"/>
      <c r="W2" s="15"/>
      <c r="X2" s="15"/>
      <c r="Y2" s="15"/>
      <c r="Z2" s="15"/>
      <c r="AA2" s="15"/>
      <c r="AB2" s="3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30"/>
      <c r="B3" s="32"/>
      <c r="C3" s="32"/>
      <c r="D3" s="32"/>
      <c r="E3" s="32"/>
      <c r="F3" s="32"/>
      <c r="G3" s="32"/>
      <c r="H3" s="32"/>
      <c r="I3" s="32"/>
      <c r="J3" s="32"/>
      <c r="K3" s="32"/>
      <c r="L3" s="32"/>
      <c r="M3" s="15"/>
      <c r="N3" s="15"/>
      <c r="O3" s="239" t="s">
        <v>497</v>
      </c>
      <c r="P3" s="240">
        <f ca="1">TODAY()</f>
        <v>45680</v>
      </c>
      <c r="Q3" s="240"/>
      <c r="R3" s="32"/>
      <c r="S3" s="15"/>
      <c r="T3" s="15"/>
      <c r="U3" s="15"/>
      <c r="V3" s="15"/>
      <c r="W3" s="244" t="str">
        <f>'Pom1'!S3</f>
        <v>wersja 23/01/25</v>
      </c>
      <c r="X3" s="244"/>
      <c r="Y3" s="244"/>
      <c r="Z3" s="244"/>
      <c r="AA3" s="15"/>
      <c r="AB3" s="30"/>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30"/>
      <c r="B4" s="32"/>
      <c r="C4" s="32"/>
      <c r="D4" s="32"/>
      <c r="E4" s="32"/>
      <c r="F4" s="32"/>
      <c r="G4" s="32"/>
      <c r="H4" s="32"/>
      <c r="I4" s="32"/>
      <c r="J4" s="32"/>
      <c r="K4" s="32"/>
      <c r="L4" s="32"/>
      <c r="M4" s="15"/>
      <c r="N4" s="15"/>
      <c r="O4" s="239"/>
      <c r="P4" s="240"/>
      <c r="Q4" s="240"/>
      <c r="R4" s="32"/>
      <c r="S4" s="15"/>
      <c r="T4" s="15"/>
      <c r="U4" s="15"/>
      <c r="V4" s="15"/>
      <c r="W4" s="244"/>
      <c r="X4" s="244"/>
      <c r="Y4" s="244"/>
      <c r="Z4" s="244"/>
      <c r="AA4" s="15"/>
      <c r="AB4" s="30"/>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30"/>
      <c r="B5" s="33"/>
      <c r="C5" s="33"/>
      <c r="D5" s="33"/>
      <c r="E5" s="33"/>
      <c r="F5" s="33"/>
      <c r="G5" s="33"/>
      <c r="H5" s="33"/>
      <c r="I5" s="33"/>
      <c r="J5" s="33"/>
      <c r="K5" s="33"/>
      <c r="L5" s="33"/>
      <c r="M5" s="33"/>
      <c r="N5" s="33"/>
      <c r="O5" s="33"/>
      <c r="P5" s="33"/>
      <c r="Q5" s="33"/>
      <c r="R5" s="33"/>
      <c r="S5" s="33"/>
      <c r="T5" s="33"/>
      <c r="U5" s="15"/>
      <c r="V5" s="15"/>
      <c r="W5" s="15"/>
      <c r="X5" s="15"/>
      <c r="Y5" s="15"/>
      <c r="Z5" s="15"/>
      <c r="AA5" s="15"/>
      <c r="AB5" s="3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30"/>
      <c r="B6" s="35"/>
      <c r="C6" s="35"/>
      <c r="D6" s="35"/>
      <c r="E6" s="35"/>
      <c r="F6" s="35"/>
      <c r="G6" s="35"/>
      <c r="H6" s="35"/>
      <c r="I6" s="35"/>
      <c r="J6" s="35"/>
      <c r="K6" s="35"/>
      <c r="L6" s="35"/>
      <c r="M6" s="35"/>
      <c r="N6" s="35"/>
      <c r="O6" s="35"/>
      <c r="P6" s="35"/>
      <c r="Q6" s="35"/>
      <c r="R6" s="35"/>
      <c r="S6" s="35"/>
      <c r="T6" s="35"/>
      <c r="U6" s="35"/>
      <c r="V6" s="35"/>
      <c r="W6" s="35"/>
      <c r="X6" s="35"/>
      <c r="Y6" s="35"/>
      <c r="Z6" s="35"/>
      <c r="AA6" s="35"/>
      <c r="AB6" s="30"/>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30"/>
      <c r="B7" s="35"/>
      <c r="C7" s="35"/>
      <c r="D7" s="35"/>
      <c r="E7" s="35"/>
      <c r="F7" s="35"/>
      <c r="G7" s="35"/>
      <c r="H7" s="35"/>
      <c r="I7" s="35"/>
      <c r="J7" s="35"/>
      <c r="K7" s="35"/>
      <c r="L7" s="35"/>
      <c r="M7" s="35"/>
      <c r="N7" s="35"/>
      <c r="O7" s="35"/>
      <c r="P7" s="35"/>
      <c r="Q7" s="35"/>
      <c r="R7" s="35"/>
      <c r="S7" s="35"/>
      <c r="T7" s="35"/>
      <c r="U7" s="35"/>
      <c r="V7" s="35"/>
      <c r="W7" s="35"/>
      <c r="X7" s="35"/>
      <c r="Y7" s="35"/>
      <c r="Z7" s="35"/>
      <c r="AA7" s="35"/>
      <c r="AB7" s="30"/>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30"/>
      <c r="B8" s="35"/>
      <c r="C8" s="243" t="s">
        <v>499</v>
      </c>
      <c r="D8" s="243"/>
      <c r="E8" s="243"/>
      <c r="F8" s="243"/>
      <c r="G8" s="243"/>
      <c r="H8" s="243"/>
      <c r="I8" s="243"/>
      <c r="J8" s="243"/>
      <c r="K8" s="243"/>
      <c r="L8" s="243"/>
      <c r="M8" s="243"/>
      <c r="N8" s="243"/>
      <c r="O8" s="243"/>
      <c r="P8" s="243"/>
      <c r="Q8" s="243"/>
      <c r="R8" s="35"/>
      <c r="S8" s="35"/>
      <c r="T8" s="35"/>
      <c r="U8" s="35"/>
      <c r="V8" s="35"/>
      <c r="W8" s="35"/>
      <c r="X8" s="35"/>
      <c r="Y8" s="35"/>
      <c r="Z8" s="35"/>
      <c r="AA8" s="35"/>
      <c r="AB8" s="30"/>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30"/>
      <c r="B9" s="35"/>
      <c r="C9" s="243"/>
      <c r="D9" s="243"/>
      <c r="E9" s="243"/>
      <c r="F9" s="243"/>
      <c r="G9" s="243"/>
      <c r="H9" s="243"/>
      <c r="I9" s="243"/>
      <c r="J9" s="243"/>
      <c r="K9" s="243"/>
      <c r="L9" s="243"/>
      <c r="M9" s="243"/>
      <c r="N9" s="243"/>
      <c r="O9" s="243"/>
      <c r="P9" s="243"/>
      <c r="Q9" s="243"/>
      <c r="R9" s="35"/>
      <c r="S9" s="35"/>
      <c r="T9" s="35"/>
      <c r="U9" s="35"/>
      <c r="V9" s="35"/>
      <c r="W9" s="35"/>
      <c r="X9" s="35"/>
      <c r="Y9" s="35"/>
      <c r="Z9" s="35"/>
      <c r="AA9" s="35"/>
      <c r="AB9" s="30"/>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30"/>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0"/>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30"/>
      <c r="B11" s="35"/>
      <c r="C11" s="241" t="s">
        <v>498</v>
      </c>
      <c r="D11" s="241"/>
      <c r="E11" s="241"/>
      <c r="F11" s="241"/>
      <c r="G11" s="241"/>
      <c r="H11" s="241"/>
      <c r="I11" s="241"/>
      <c r="J11" s="241"/>
      <c r="K11" s="35"/>
      <c r="L11" s="35"/>
      <c r="M11" s="35"/>
      <c r="N11" s="35"/>
      <c r="O11" s="35"/>
      <c r="P11" s="35"/>
      <c r="Q11" s="35"/>
      <c r="R11" s="35"/>
      <c r="S11" s="35"/>
      <c r="T11" s="35"/>
      <c r="U11" s="35"/>
      <c r="V11" s="35"/>
      <c r="W11" s="35"/>
      <c r="X11" s="35"/>
      <c r="Y11" s="35"/>
      <c r="Z11" s="35"/>
      <c r="AA11" s="35"/>
      <c r="AB11" s="30"/>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30"/>
      <c r="B12" s="35"/>
      <c r="C12" s="242"/>
      <c r="D12" s="242"/>
      <c r="E12" s="242"/>
      <c r="F12" s="242"/>
      <c r="G12" s="242"/>
      <c r="H12" s="242"/>
      <c r="I12" s="242"/>
      <c r="J12" s="242"/>
      <c r="K12" s="35"/>
      <c r="L12" s="35"/>
      <c r="M12" s="35"/>
      <c r="N12" s="35"/>
      <c r="O12" s="35"/>
      <c r="P12" s="35"/>
      <c r="Q12" s="35"/>
      <c r="R12" s="35"/>
      <c r="S12" s="35"/>
      <c r="T12" s="35"/>
      <c r="U12" s="35"/>
      <c r="V12" s="35"/>
      <c r="W12" s="35"/>
      <c r="X12" s="35"/>
      <c r="Y12" s="35"/>
      <c r="Z12" s="35"/>
      <c r="AA12" s="35"/>
      <c r="AB12" s="30"/>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30"/>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0"/>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30"/>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0"/>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30"/>
      <c r="B15" s="15"/>
      <c r="C15" s="15"/>
      <c r="D15" s="15"/>
      <c r="E15" s="15"/>
      <c r="F15" s="15"/>
      <c r="G15" s="15"/>
      <c r="H15" s="15"/>
      <c r="I15" s="15"/>
      <c r="J15" s="15"/>
      <c r="K15" s="15"/>
      <c r="L15" s="15"/>
      <c r="M15" s="15"/>
      <c r="N15" s="15"/>
      <c r="O15" s="15"/>
      <c r="P15" s="15"/>
      <c r="Q15" s="15"/>
      <c r="R15" s="15"/>
      <c r="S15" s="15"/>
      <c r="T15" s="15"/>
      <c r="U15" s="15"/>
      <c r="AB15" s="30"/>
      <c r="AD15" s="59"/>
      <c r="AE15" s="60"/>
      <c r="AF15" s="18"/>
      <c r="AG15" s="18"/>
      <c r="AH15" s="28"/>
      <c r="AI15" s="18"/>
      <c r="AJ15" s="18"/>
      <c r="AK15" s="18"/>
      <c r="AL15" s="18"/>
      <c r="AM15" s="18"/>
      <c r="AN15" s="18"/>
      <c r="AO15" s="18"/>
      <c r="AP15" s="18"/>
      <c r="AQ15" s="18"/>
      <c r="AR15" s="18"/>
      <c r="AS15" s="18"/>
      <c r="AT15" s="18"/>
      <c r="AU15" s="18"/>
      <c r="AV15" s="28"/>
      <c r="AW15" s="28"/>
      <c r="AX15" s="28"/>
    </row>
    <row r="16" spans="1:230" customFormat="1">
      <c r="A16" s="30"/>
      <c r="B16" s="35"/>
      <c r="C16" s="35"/>
      <c r="D16" s="35"/>
      <c r="E16" s="35"/>
      <c r="F16" s="35"/>
      <c r="G16" s="35"/>
      <c r="H16" s="280" t="s">
        <v>578</v>
      </c>
      <c r="I16" s="280"/>
      <c r="J16" s="280"/>
      <c r="K16" s="280"/>
      <c r="L16" s="280"/>
      <c r="M16" s="280"/>
      <c r="N16" s="35"/>
      <c r="O16" s="35"/>
      <c r="P16" s="35"/>
      <c r="Q16" s="35"/>
      <c r="R16" s="35"/>
      <c r="S16" s="35"/>
      <c r="T16" s="35"/>
      <c r="U16" s="35"/>
      <c r="V16" s="35"/>
      <c r="W16" s="35"/>
      <c r="X16" s="35"/>
      <c r="Y16" s="35"/>
      <c r="Z16" s="35"/>
      <c r="AA16" s="35"/>
      <c r="AB16" s="30"/>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30"/>
      <c r="B17" s="35"/>
      <c r="C17" s="41" t="s">
        <v>36</v>
      </c>
      <c r="D17" s="35"/>
      <c r="E17" s="35"/>
      <c r="F17" s="35"/>
      <c r="G17" s="35"/>
      <c r="H17" s="281"/>
      <c r="I17" s="281"/>
      <c r="J17" s="281"/>
      <c r="K17" s="281"/>
      <c r="L17" s="281"/>
      <c r="M17" s="281"/>
      <c r="N17" s="35"/>
      <c r="O17" s="35"/>
      <c r="P17" s="35"/>
      <c r="Q17" s="35"/>
      <c r="R17" s="35"/>
      <c r="S17" s="35"/>
      <c r="T17" s="35"/>
      <c r="U17" s="35"/>
      <c r="V17" s="35"/>
      <c r="W17" s="35"/>
      <c r="X17" s="35"/>
      <c r="Y17" s="35"/>
      <c r="Z17" s="35"/>
      <c r="AA17" s="35"/>
      <c r="AB17" s="30"/>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30"/>
      <c r="B18" s="35"/>
      <c r="C18" s="35"/>
      <c r="D18" s="35"/>
      <c r="E18" s="35"/>
      <c r="F18" s="35"/>
      <c r="G18" s="35"/>
      <c r="H18" s="282"/>
      <c r="I18" s="282"/>
      <c r="J18" s="282"/>
      <c r="K18" s="282"/>
      <c r="L18" s="282"/>
      <c r="M18" s="282"/>
      <c r="N18" s="35"/>
      <c r="O18" s="35"/>
      <c r="P18" s="35"/>
      <c r="Q18" s="35"/>
      <c r="R18" s="35"/>
      <c r="S18" s="35"/>
      <c r="T18" s="35"/>
      <c r="U18" s="35"/>
      <c r="V18" s="35"/>
      <c r="W18" s="35"/>
      <c r="X18" s="35"/>
      <c r="Y18" s="35"/>
      <c r="Z18" s="35"/>
      <c r="AA18" s="35"/>
      <c r="AB18" s="30"/>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30"/>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0"/>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30"/>
      <c r="B20" s="33"/>
      <c r="C20" s="229" t="s">
        <v>511</v>
      </c>
      <c r="D20" s="229"/>
      <c r="E20" s="229"/>
      <c r="F20" s="229"/>
      <c r="G20" s="63"/>
      <c r="H20" s="63"/>
      <c r="I20" s="63"/>
      <c r="J20" s="63"/>
      <c r="K20" s="33"/>
      <c r="L20" s="33"/>
      <c r="M20" s="33"/>
      <c r="N20" s="33"/>
      <c r="O20" s="33"/>
      <c r="P20" s="33"/>
      <c r="Q20" s="33"/>
      <c r="R20" s="33"/>
      <c r="S20" s="33"/>
      <c r="T20" s="33"/>
      <c r="U20" s="33"/>
      <c r="V20" s="33"/>
      <c r="W20" s="33"/>
      <c r="X20" s="33"/>
      <c r="Y20" s="33"/>
      <c r="Z20" s="33"/>
      <c r="AA20" s="33"/>
      <c r="AB20" s="30"/>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30"/>
      <c r="B21" s="33"/>
      <c r="C21" s="230"/>
      <c r="D21" s="230"/>
      <c r="E21" s="230"/>
      <c r="F21" s="230"/>
      <c r="G21" s="62"/>
      <c r="H21" s="62"/>
      <c r="I21" s="62"/>
      <c r="J21" s="62"/>
      <c r="K21" s="62"/>
      <c r="L21" s="62"/>
      <c r="M21" s="62"/>
      <c r="N21" s="62"/>
      <c r="O21" s="62"/>
      <c r="P21" s="62"/>
      <c r="Q21" s="62"/>
      <c r="R21" s="62"/>
      <c r="S21" s="62"/>
      <c r="T21" s="62"/>
      <c r="U21" s="62"/>
      <c r="V21" s="62"/>
      <c r="W21" s="62"/>
      <c r="X21" s="62"/>
      <c r="Y21" s="62"/>
      <c r="Z21" s="63"/>
      <c r="AA21" s="33"/>
      <c r="AB21" s="30"/>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3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0"/>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30"/>
      <c r="B23" s="33"/>
      <c r="C23" s="33"/>
      <c r="D23" s="33"/>
      <c r="E23" s="33"/>
      <c r="F23" s="33"/>
      <c r="G23" s="15"/>
      <c r="H23" s="15"/>
      <c r="I23" s="15"/>
      <c r="J23" s="15"/>
      <c r="K23" s="36"/>
      <c r="L23" s="36"/>
      <c r="M23" s="36"/>
      <c r="N23" s="36"/>
      <c r="O23" s="33"/>
      <c r="P23" s="33"/>
      <c r="Q23" s="33"/>
      <c r="R23" s="73"/>
      <c r="S23" s="236" t="s">
        <v>517</v>
      </c>
      <c r="T23" s="237"/>
      <c r="U23" s="237"/>
      <c r="V23" s="237"/>
      <c r="W23" s="33"/>
      <c r="X23" s="33"/>
      <c r="Y23" s="33"/>
      <c r="Z23" s="33"/>
      <c r="AA23" s="33"/>
      <c r="AB23" s="30"/>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30"/>
      <c r="B24" s="33"/>
      <c r="C24" s="33"/>
      <c r="D24" s="33"/>
      <c r="E24" s="33"/>
      <c r="F24" s="33"/>
      <c r="G24" s="15"/>
      <c r="H24" s="15"/>
      <c r="I24" s="36" t="s">
        <v>512</v>
      </c>
      <c r="J24" s="36"/>
      <c r="K24" s="36"/>
      <c r="L24" s="36"/>
      <c r="M24" s="134">
        <v>6.25</v>
      </c>
      <c r="N24" s="36"/>
      <c r="O24" s="76" t="s">
        <v>7</v>
      </c>
      <c r="P24" s="33"/>
      <c r="Q24" s="15"/>
      <c r="R24" s="15"/>
      <c r="S24" s="234">
        <f>M24*M27</f>
        <v>26.875</v>
      </c>
      <c r="T24" s="235"/>
      <c r="U24" s="233" t="s">
        <v>522</v>
      </c>
      <c r="V24" s="233"/>
      <c r="W24" s="33"/>
      <c r="X24" s="33"/>
      <c r="Y24" s="33"/>
      <c r="Z24" s="33"/>
      <c r="AA24" s="33"/>
      <c r="AB24" s="30"/>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30"/>
      <c r="B25" s="33"/>
      <c r="C25" s="33"/>
      <c r="D25" s="33"/>
      <c r="E25" s="33"/>
      <c r="F25" s="65"/>
      <c r="G25" s="15"/>
      <c r="H25" s="15"/>
      <c r="I25" s="40"/>
      <c r="J25" s="40"/>
      <c r="K25" s="40"/>
      <c r="L25" s="40"/>
      <c r="M25" s="40"/>
      <c r="N25" s="40"/>
      <c r="O25" s="80"/>
      <c r="P25" s="33"/>
      <c r="Q25" s="15"/>
      <c r="R25" s="15"/>
      <c r="S25" s="234"/>
      <c r="T25" s="235"/>
      <c r="U25" s="233"/>
      <c r="V25" s="233"/>
      <c r="W25" s="33"/>
      <c r="X25" s="33"/>
      <c r="Y25" s="33"/>
      <c r="Z25" s="33"/>
      <c r="AA25" s="33"/>
      <c r="AB25" s="30"/>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30"/>
      <c r="B26" s="33"/>
      <c r="C26" s="33"/>
      <c r="D26" s="33"/>
      <c r="E26" s="33"/>
      <c r="F26" s="65"/>
      <c r="G26" s="15"/>
      <c r="H26" s="15"/>
      <c r="I26" s="68"/>
      <c r="J26" s="68"/>
      <c r="K26" s="68"/>
      <c r="L26" s="36"/>
      <c r="M26" s="38"/>
      <c r="N26" s="36"/>
      <c r="O26" s="76"/>
      <c r="P26" s="33"/>
      <c r="Q26" s="15"/>
      <c r="R26" s="15"/>
      <c r="S26" s="234"/>
      <c r="T26" s="235"/>
      <c r="U26" s="233"/>
      <c r="V26" s="233"/>
      <c r="W26" s="74"/>
      <c r="X26" s="236" t="s">
        <v>518</v>
      </c>
      <c r="Y26" s="237"/>
      <c r="Z26" s="95"/>
      <c r="AA26" s="95"/>
      <c r="AB26" s="30"/>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30"/>
      <c r="B27" s="33"/>
      <c r="C27" s="33"/>
      <c r="D27" s="33"/>
      <c r="E27" s="33"/>
      <c r="F27" s="33"/>
      <c r="G27" s="78" t="str">
        <f>M30&amp;" [m]"</f>
        <v>2,58 [m]</v>
      </c>
      <c r="H27" s="15"/>
      <c r="I27" s="36" t="s">
        <v>513</v>
      </c>
      <c r="J27" s="36"/>
      <c r="K27" s="36"/>
      <c r="L27" s="36"/>
      <c r="M27" s="134">
        <v>4.3</v>
      </c>
      <c r="N27" s="36"/>
      <c r="O27" s="76" t="s">
        <v>7</v>
      </c>
      <c r="P27" s="33"/>
      <c r="Q27" s="15"/>
      <c r="R27" s="15"/>
      <c r="S27" s="234"/>
      <c r="T27" s="235"/>
      <c r="U27" s="233"/>
      <c r="V27" s="233"/>
      <c r="W27" s="15"/>
      <c r="X27" s="238">
        <f>ROUND(M24*M27*M30,2)</f>
        <v>69.34</v>
      </c>
      <c r="Y27" s="245" t="s">
        <v>523</v>
      </c>
      <c r="Z27" s="93"/>
      <c r="AA27" s="33"/>
      <c r="AB27" s="30"/>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30"/>
      <c r="B28" s="33"/>
      <c r="C28" s="33"/>
      <c r="D28" s="33"/>
      <c r="E28" s="33"/>
      <c r="F28" s="33"/>
      <c r="G28" s="15"/>
      <c r="H28" s="15"/>
      <c r="I28" s="40"/>
      <c r="J28" s="40"/>
      <c r="K28" s="40"/>
      <c r="L28" s="40"/>
      <c r="M28" s="40"/>
      <c r="N28" s="40"/>
      <c r="O28" s="80"/>
      <c r="P28" s="33"/>
      <c r="Q28" s="33"/>
      <c r="R28" s="72"/>
      <c r="S28" s="71"/>
      <c r="T28" s="70"/>
      <c r="U28" s="33"/>
      <c r="V28" s="33"/>
      <c r="W28" s="67"/>
      <c r="X28" s="238"/>
      <c r="Y28" s="245"/>
      <c r="Z28" s="93"/>
      <c r="AA28" s="33"/>
      <c r="AB28" s="30"/>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30"/>
      <c r="B29" s="33"/>
      <c r="C29" s="33"/>
      <c r="D29" s="33"/>
      <c r="E29" s="33"/>
      <c r="F29" s="33"/>
      <c r="G29" s="15"/>
      <c r="H29" s="15"/>
      <c r="I29" s="68"/>
      <c r="J29" s="68"/>
      <c r="K29" s="68"/>
      <c r="L29" s="36"/>
      <c r="M29" s="36"/>
      <c r="N29" s="36"/>
      <c r="O29" s="76"/>
      <c r="P29" s="33"/>
      <c r="Q29" s="33"/>
      <c r="R29" s="33"/>
      <c r="S29" s="15"/>
      <c r="T29" s="70"/>
      <c r="U29" s="70"/>
      <c r="V29" s="70"/>
      <c r="W29" s="67"/>
      <c r="X29" s="238"/>
      <c r="Y29" s="245"/>
      <c r="Z29" s="93"/>
      <c r="AA29" s="33"/>
      <c r="AB29" s="30"/>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30"/>
      <c r="B30" s="64"/>
      <c r="C30" s="44"/>
      <c r="D30" s="44"/>
      <c r="E30" s="64"/>
      <c r="F30" s="33"/>
      <c r="G30" s="15"/>
      <c r="H30" s="15"/>
      <c r="I30" s="36" t="s">
        <v>514</v>
      </c>
      <c r="J30" s="36"/>
      <c r="K30" s="36"/>
      <c r="L30" s="36"/>
      <c r="M30" s="134">
        <v>2.58</v>
      </c>
      <c r="N30" s="36"/>
      <c r="O30" s="76" t="s">
        <v>7</v>
      </c>
      <c r="P30" s="33"/>
      <c r="Q30" s="33"/>
      <c r="R30" s="33"/>
      <c r="S30" s="15"/>
      <c r="T30" s="70"/>
      <c r="U30" s="70"/>
      <c r="V30" s="70"/>
      <c r="W30" s="67"/>
      <c r="X30" s="238"/>
      <c r="Y30" s="245"/>
      <c r="Z30" s="93"/>
      <c r="AA30" s="33"/>
      <c r="AB30" s="30"/>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30"/>
      <c r="B31" s="33"/>
      <c r="C31" s="78" t="str">
        <f>M24&amp;" [m]"</f>
        <v>6,25 [m]</v>
      </c>
      <c r="D31" s="44"/>
      <c r="E31" s="64"/>
      <c r="F31" s="15"/>
      <c r="G31" s="77" t="str">
        <f>M27&amp;" [m]"</f>
        <v>4,3 [m]</v>
      </c>
      <c r="H31" s="15"/>
      <c r="I31" s="40"/>
      <c r="J31" s="40"/>
      <c r="K31" s="40"/>
      <c r="L31" s="40"/>
      <c r="M31" s="40"/>
      <c r="N31" s="40"/>
      <c r="O31" s="80"/>
      <c r="P31" s="33"/>
      <c r="Q31" s="33"/>
      <c r="R31" s="33"/>
      <c r="S31" s="15"/>
      <c r="T31" s="70"/>
      <c r="U31" s="70"/>
      <c r="V31" s="70"/>
      <c r="W31" s="75"/>
      <c r="X31" s="94"/>
      <c r="Y31" s="76"/>
      <c r="Z31" s="93"/>
      <c r="AA31" s="33"/>
      <c r="AB31" s="30"/>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30"/>
      <c r="B32" s="33"/>
      <c r="C32" s="15"/>
      <c r="D32" s="44"/>
      <c r="E32" s="33"/>
      <c r="F32" s="33"/>
      <c r="G32" s="15"/>
      <c r="H32" s="15"/>
      <c r="I32" s="15"/>
      <c r="J32" s="15"/>
      <c r="K32" s="36"/>
      <c r="L32" s="36"/>
      <c r="M32" s="36"/>
      <c r="N32" s="36"/>
      <c r="O32" s="33"/>
      <c r="P32" s="33"/>
      <c r="Q32" s="33"/>
      <c r="R32" s="33"/>
      <c r="S32" s="33"/>
      <c r="T32" s="33"/>
      <c r="U32" s="33"/>
      <c r="V32" s="33"/>
      <c r="W32" s="33"/>
      <c r="X32" s="33"/>
      <c r="Y32" s="33"/>
      <c r="Z32" s="33"/>
      <c r="AA32" s="33"/>
      <c r="AB32" s="30"/>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30"/>
      <c r="B33" s="33"/>
      <c r="C33" s="44"/>
      <c r="D33" s="44"/>
      <c r="E33" s="33"/>
      <c r="F33" s="33"/>
      <c r="G33" s="15"/>
      <c r="H33" s="15"/>
      <c r="I33" s="15"/>
      <c r="J33" s="15"/>
      <c r="K33" s="36"/>
      <c r="L33" s="36"/>
      <c r="M33" s="36"/>
      <c r="N33" s="36"/>
      <c r="O33" s="33"/>
      <c r="P33" s="33"/>
      <c r="Q33" s="33"/>
      <c r="R33" s="33"/>
      <c r="S33" s="33"/>
      <c r="T33" s="33"/>
      <c r="U33" s="33"/>
      <c r="V33" s="33"/>
      <c r="W33" s="33"/>
      <c r="X33" s="33"/>
      <c r="Y33" s="33"/>
      <c r="Z33" s="33"/>
      <c r="AA33" s="33"/>
      <c r="AB33" s="30"/>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30"/>
      <c r="B34" s="33"/>
      <c r="C34" s="44"/>
      <c r="D34" s="44"/>
      <c r="E34" s="33"/>
      <c r="F34" s="33"/>
      <c r="G34" s="15"/>
      <c r="H34" s="15"/>
      <c r="I34" s="15"/>
      <c r="J34" s="15"/>
      <c r="K34" s="36"/>
      <c r="L34" s="36"/>
      <c r="M34" s="36"/>
      <c r="N34" s="36"/>
      <c r="O34" s="33"/>
      <c r="P34" s="33"/>
      <c r="Q34" s="33"/>
      <c r="R34" s="33"/>
      <c r="S34" s="33"/>
      <c r="T34" s="33"/>
      <c r="U34" s="33"/>
      <c r="V34" s="33"/>
      <c r="W34" s="33"/>
      <c r="X34" s="33"/>
      <c r="Y34" s="33"/>
      <c r="Z34" s="33"/>
      <c r="AA34" s="33"/>
      <c r="AB34" s="30"/>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30"/>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0"/>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30"/>
      <c r="B36" s="35"/>
      <c r="C36" s="41" t="s">
        <v>535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0"/>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30"/>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0"/>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30"/>
      <c r="B38" s="33"/>
      <c r="C38" s="44"/>
      <c r="D38" s="44"/>
      <c r="E38" s="33"/>
      <c r="F38" s="33"/>
      <c r="G38" s="15"/>
      <c r="H38" s="15"/>
      <c r="I38" s="15"/>
      <c r="J38" s="15"/>
      <c r="K38" s="36"/>
      <c r="L38" s="36"/>
      <c r="M38" s="36"/>
      <c r="N38" s="36"/>
      <c r="O38" s="33"/>
      <c r="P38" s="33"/>
      <c r="Q38" s="33"/>
      <c r="R38" s="33"/>
      <c r="S38" s="33"/>
      <c r="T38" s="33"/>
      <c r="U38" s="33"/>
      <c r="V38" s="33"/>
      <c r="W38" s="33"/>
      <c r="X38" s="33"/>
      <c r="Y38" s="33"/>
      <c r="Z38" s="33"/>
      <c r="AA38" s="33"/>
      <c r="AB38" s="30"/>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30"/>
      <c r="B39" s="33"/>
      <c r="C39" s="44"/>
      <c r="D39" s="44"/>
      <c r="E39" s="33"/>
      <c r="F39" s="33"/>
      <c r="G39" s="15"/>
      <c r="H39" s="15"/>
      <c r="I39" s="15"/>
      <c r="J39" s="15"/>
      <c r="K39" s="36"/>
      <c r="L39" s="36"/>
      <c r="M39" s="36"/>
      <c r="N39" s="36"/>
      <c r="O39" s="33"/>
      <c r="P39" s="33"/>
      <c r="Q39" s="33"/>
      <c r="R39" s="33"/>
      <c r="S39" s="33"/>
      <c r="T39" s="33"/>
      <c r="U39" s="33"/>
      <c r="V39" s="33"/>
      <c r="W39" s="33"/>
      <c r="X39" s="33"/>
      <c r="Y39" s="33"/>
      <c r="Z39" s="33"/>
      <c r="AA39" s="33"/>
      <c r="AB39" s="30"/>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30"/>
      <c r="B40" s="33"/>
      <c r="C40" s="103" t="str">
        <f>VLOOKUP(H43,lista_kierunki_swiata3,3,0)</f>
        <v>E</v>
      </c>
      <c r="D40" s="44"/>
      <c r="E40" s="33"/>
      <c r="F40" s="33"/>
      <c r="G40" s="15"/>
      <c r="H40" s="15"/>
      <c r="I40" s="15"/>
      <c r="J40" s="15"/>
      <c r="K40" s="36"/>
      <c r="L40" s="36"/>
      <c r="M40" s="36"/>
      <c r="N40" s="36"/>
      <c r="O40" s="101" t="str">
        <f>VLOOKUP(T43,lista_kierunki_swiata3,3,0)</f>
        <v>S</v>
      </c>
      <c r="P40" s="15"/>
      <c r="Q40" s="33"/>
      <c r="R40" s="33"/>
      <c r="S40" s="33"/>
      <c r="T40" s="33"/>
      <c r="U40" s="33"/>
      <c r="V40" s="33"/>
      <c r="W40" s="33"/>
      <c r="X40" s="33"/>
      <c r="Y40" s="33"/>
      <c r="Z40" s="33"/>
      <c r="AA40" s="33"/>
      <c r="AB40" s="30"/>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30"/>
      <c r="B41" s="33"/>
      <c r="C41" s="44"/>
      <c r="D41" s="15"/>
      <c r="E41" s="15"/>
      <c r="F41" s="15"/>
      <c r="G41" s="15"/>
      <c r="H41" s="15"/>
      <c r="I41" s="15"/>
      <c r="J41" s="15"/>
      <c r="K41" s="36"/>
      <c r="L41" s="36"/>
      <c r="M41" s="36"/>
      <c r="N41" s="36"/>
      <c r="O41" s="33"/>
      <c r="P41" s="33"/>
      <c r="Q41" s="33"/>
      <c r="R41" s="33"/>
      <c r="S41" s="33"/>
      <c r="T41" s="15"/>
      <c r="U41" s="33"/>
      <c r="V41" s="33"/>
      <c r="W41" s="33"/>
      <c r="X41" s="33"/>
      <c r="Y41" s="33"/>
      <c r="Z41" s="33"/>
      <c r="AA41" s="33"/>
      <c r="AB41" s="30"/>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30"/>
      <c r="B42" s="33"/>
      <c r="C42" s="44"/>
      <c r="D42" s="44"/>
      <c r="E42" s="33"/>
      <c r="F42" s="33"/>
      <c r="G42" s="15"/>
      <c r="H42" s="15"/>
      <c r="I42" s="15"/>
      <c r="J42" s="15"/>
      <c r="K42" s="36"/>
      <c r="L42" s="36"/>
      <c r="M42" s="36"/>
      <c r="N42" s="36"/>
      <c r="O42" s="33"/>
      <c r="P42" s="44"/>
      <c r="Q42" s="44"/>
      <c r="R42" s="33"/>
      <c r="S42" s="33"/>
      <c r="T42" s="15"/>
      <c r="U42" s="15"/>
      <c r="V42" s="15"/>
      <c r="W42" s="15"/>
      <c r="X42" s="33"/>
      <c r="Y42" s="33"/>
      <c r="Z42" s="33"/>
      <c r="AA42" s="33"/>
      <c r="AB42" s="30"/>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30"/>
      <c r="B43" s="33"/>
      <c r="C43" s="15"/>
      <c r="D43" s="15"/>
      <c r="E43" s="36"/>
      <c r="F43" s="36" t="s">
        <v>10</v>
      </c>
      <c r="G43" s="29"/>
      <c r="H43" s="232" t="s">
        <v>438</v>
      </c>
      <c r="I43" s="232"/>
      <c r="J43" s="232"/>
      <c r="K43" s="232"/>
      <c r="L43" s="36"/>
      <c r="M43" s="36"/>
      <c r="N43" s="36"/>
      <c r="O43" s="33"/>
      <c r="P43" s="15"/>
      <c r="Q43" s="36" t="s">
        <v>10</v>
      </c>
      <c r="R43" s="15"/>
      <c r="S43" s="36"/>
      <c r="T43" s="231" t="str">
        <f>Obliczenia2!B46</f>
        <v>Południe</v>
      </c>
      <c r="U43" s="231"/>
      <c r="V43" s="231"/>
      <c r="W43" s="231"/>
      <c r="X43" s="231"/>
      <c r="Y43" s="33"/>
      <c r="Z43" s="33"/>
      <c r="AA43" s="33"/>
      <c r="AB43" s="30"/>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30"/>
      <c r="B44" s="33"/>
      <c r="C44" s="44"/>
      <c r="D44" s="44"/>
      <c r="E44" s="83"/>
      <c r="F44" s="83"/>
      <c r="G44" s="84"/>
      <c r="H44" s="84"/>
      <c r="I44" s="84"/>
      <c r="J44" s="84"/>
      <c r="K44" s="40"/>
      <c r="L44" s="40"/>
      <c r="M44" s="36"/>
      <c r="N44" s="36"/>
      <c r="O44" s="33"/>
      <c r="P44" s="84"/>
      <c r="Q44" s="82"/>
      <c r="R44" s="83"/>
      <c r="S44" s="83"/>
      <c r="T44" s="84"/>
      <c r="U44" s="84"/>
      <c r="V44" s="84"/>
      <c r="W44" s="84"/>
      <c r="X44" s="83"/>
      <c r="Y44" s="83"/>
      <c r="Z44" s="83"/>
      <c r="AA44" s="33"/>
      <c r="AB44" s="30"/>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30"/>
      <c r="B45" s="33"/>
      <c r="C45" s="81"/>
      <c r="D45" s="81"/>
      <c r="E45" s="81"/>
      <c r="F45" s="33"/>
      <c r="G45" s="15"/>
      <c r="H45" s="15"/>
      <c r="I45" s="15"/>
      <c r="J45" s="15"/>
      <c r="K45" s="36"/>
      <c r="L45" s="36"/>
      <c r="M45" s="36"/>
      <c r="N45" s="36"/>
      <c r="O45" s="33"/>
      <c r="P45" s="15"/>
      <c r="Q45" s="81"/>
      <c r="R45" s="81"/>
      <c r="S45" s="33"/>
      <c r="T45" s="15"/>
      <c r="U45" s="15"/>
      <c r="V45" s="15"/>
      <c r="W45" s="15"/>
      <c r="X45" s="33"/>
      <c r="Y45" s="33"/>
      <c r="Z45" s="33"/>
      <c r="AA45" s="33"/>
      <c r="AB45" s="30"/>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30"/>
      <c r="B46" s="33"/>
      <c r="C46" s="15"/>
      <c r="D46" s="81"/>
      <c r="E46" s="81"/>
      <c r="F46" s="36" t="s">
        <v>515</v>
      </c>
      <c r="G46" s="15"/>
      <c r="H46" s="232" t="s">
        <v>473</v>
      </c>
      <c r="I46" s="232"/>
      <c r="J46" s="232"/>
      <c r="K46" s="232"/>
      <c r="L46" s="36"/>
      <c r="M46" s="36"/>
      <c r="N46" s="36"/>
      <c r="O46" s="33"/>
      <c r="P46" s="15"/>
      <c r="Q46" s="36" t="s">
        <v>515</v>
      </c>
      <c r="R46" s="81"/>
      <c r="S46" s="15"/>
      <c r="T46" s="232" t="s">
        <v>473</v>
      </c>
      <c r="U46" s="232"/>
      <c r="V46" s="232"/>
      <c r="W46" s="232"/>
      <c r="X46" s="232"/>
      <c r="Y46" s="33"/>
      <c r="Z46" s="33"/>
      <c r="AA46" s="33"/>
      <c r="AB46" s="30"/>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30"/>
      <c r="B47" s="33"/>
      <c r="C47" s="15"/>
      <c r="D47" s="81"/>
      <c r="E47" s="81"/>
      <c r="F47" s="36"/>
      <c r="G47" s="15"/>
      <c r="H47" s="15"/>
      <c r="I47" s="76"/>
      <c r="J47" s="15"/>
      <c r="K47" s="36"/>
      <c r="L47" s="36"/>
      <c r="M47" s="36"/>
      <c r="N47" s="36"/>
      <c r="O47" s="33"/>
      <c r="P47" s="15"/>
      <c r="Q47" s="36"/>
      <c r="R47" s="81"/>
      <c r="S47" s="81"/>
      <c r="T47" s="81"/>
      <c r="U47" s="15"/>
      <c r="V47" s="76"/>
      <c r="W47" s="15"/>
      <c r="X47" s="33"/>
      <c r="Y47" s="33"/>
      <c r="Z47" s="33"/>
      <c r="AA47" s="33"/>
      <c r="AB47" s="30"/>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30"/>
      <c r="B48" s="33"/>
      <c r="C48" s="15"/>
      <c r="D48" s="81"/>
      <c r="E48" s="81"/>
      <c r="F48" s="36" t="s">
        <v>516</v>
      </c>
      <c r="G48" s="15"/>
      <c r="H48" s="85" t="s">
        <v>3</v>
      </c>
      <c r="I48" s="15"/>
      <c r="J48" s="228">
        <f>M24</f>
        <v>6.25</v>
      </c>
      <c r="K48" s="228"/>
      <c r="L48" s="96" t="s">
        <v>7</v>
      </c>
      <c r="M48" s="36"/>
      <c r="N48" s="36"/>
      <c r="O48" s="33"/>
      <c r="P48" s="15"/>
      <c r="Q48" s="36" t="s">
        <v>516</v>
      </c>
      <c r="R48" s="81"/>
      <c r="S48" s="15"/>
      <c r="T48" s="85" t="s">
        <v>3</v>
      </c>
      <c r="U48" s="15"/>
      <c r="V48" s="15"/>
      <c r="W48" s="228">
        <f>M27</f>
        <v>4.3</v>
      </c>
      <c r="X48" s="228"/>
      <c r="Y48" s="88" t="s">
        <v>7</v>
      </c>
      <c r="Z48" s="88"/>
      <c r="AA48" s="33"/>
      <c r="AB48" s="30"/>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30"/>
      <c r="B49" s="33"/>
      <c r="C49" s="15"/>
      <c r="D49" s="81"/>
      <c r="E49" s="81"/>
      <c r="F49" s="36"/>
      <c r="G49" s="15"/>
      <c r="H49" s="85"/>
      <c r="I49" s="15"/>
      <c r="J49" s="87"/>
      <c r="K49" s="15"/>
      <c r="L49" s="93"/>
      <c r="M49" s="36"/>
      <c r="N49" s="36"/>
      <c r="O49" s="33"/>
      <c r="P49" s="15"/>
      <c r="Q49" s="36"/>
      <c r="R49" s="81"/>
      <c r="S49" s="15"/>
      <c r="T49" s="85"/>
      <c r="U49" s="87"/>
      <c r="V49" s="15"/>
      <c r="W49" s="76"/>
      <c r="X49" s="15"/>
      <c r="Y49" s="66"/>
      <c r="Z49" s="66"/>
      <c r="AA49" s="33"/>
      <c r="AB49" s="30"/>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30"/>
      <c r="B50" s="33"/>
      <c r="C50" s="15"/>
      <c r="D50" s="81"/>
      <c r="E50" s="81"/>
      <c r="F50" s="36"/>
      <c r="G50" s="15"/>
      <c r="H50" s="85" t="s">
        <v>5</v>
      </c>
      <c r="I50" s="15"/>
      <c r="J50" s="228">
        <f>M30</f>
        <v>2.58</v>
      </c>
      <c r="K50" s="228"/>
      <c r="L50" s="96" t="s">
        <v>7</v>
      </c>
      <c r="M50" s="36"/>
      <c r="N50" s="36"/>
      <c r="O50" s="33"/>
      <c r="P50" s="15"/>
      <c r="Q50" s="36"/>
      <c r="R50" s="81"/>
      <c r="S50" s="15"/>
      <c r="T50" s="85" t="s">
        <v>5</v>
      </c>
      <c r="U50" s="15"/>
      <c r="V50" s="15"/>
      <c r="W50" s="228">
        <f>M30</f>
        <v>2.58</v>
      </c>
      <c r="X50" s="228"/>
      <c r="Y50" s="88" t="s">
        <v>7</v>
      </c>
      <c r="Z50" s="88"/>
      <c r="AA50" s="33"/>
      <c r="AB50" s="30"/>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30"/>
      <c r="B51" s="33"/>
      <c r="C51" s="15"/>
      <c r="D51" s="44"/>
      <c r="E51" s="83"/>
      <c r="F51" s="82"/>
      <c r="G51" s="84"/>
      <c r="H51" s="84"/>
      <c r="I51" s="84"/>
      <c r="J51" s="84"/>
      <c r="K51" s="40"/>
      <c r="L51" s="69"/>
      <c r="M51" s="36"/>
      <c r="N51" s="36"/>
      <c r="O51" s="33"/>
      <c r="P51" s="84"/>
      <c r="Q51" s="82"/>
      <c r="R51" s="83"/>
      <c r="S51" s="84"/>
      <c r="T51" s="84"/>
      <c r="U51" s="84"/>
      <c r="V51" s="84"/>
      <c r="W51" s="84"/>
      <c r="X51" s="92"/>
      <c r="Y51" s="83"/>
      <c r="Z51" s="83"/>
      <c r="AA51" s="33"/>
      <c r="AB51" s="30"/>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30"/>
      <c r="B52" s="33"/>
      <c r="C52" s="15"/>
      <c r="D52" s="44"/>
      <c r="E52" s="33"/>
      <c r="F52" s="44"/>
      <c r="G52" s="15"/>
      <c r="H52" s="15"/>
      <c r="I52" s="15"/>
      <c r="J52" s="15"/>
      <c r="K52" s="36"/>
      <c r="L52" s="68"/>
      <c r="M52" s="36"/>
      <c r="N52" s="36"/>
      <c r="O52" s="33"/>
      <c r="P52" s="15"/>
      <c r="Q52" s="44"/>
      <c r="R52" s="33"/>
      <c r="S52" s="33"/>
      <c r="T52" s="15"/>
      <c r="U52" s="15"/>
      <c r="V52" s="15"/>
      <c r="W52" s="15"/>
      <c r="X52" s="66"/>
      <c r="Y52" s="33"/>
      <c r="Z52" s="33"/>
      <c r="AA52" s="33"/>
      <c r="AB52" s="30"/>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30"/>
      <c r="B53" s="33"/>
      <c r="C53" s="15"/>
      <c r="D53" s="44"/>
      <c r="E53" s="33"/>
      <c r="F53" s="36" t="str">
        <f>IF(H46="wewnętrzna","bez znaczenia","Okno *")</f>
        <v>Okno *</v>
      </c>
      <c r="G53" s="15"/>
      <c r="H53" s="246" t="s">
        <v>469</v>
      </c>
      <c r="I53" s="246"/>
      <c r="J53" s="246"/>
      <c r="K53" s="246"/>
      <c r="L53" s="68"/>
      <c r="M53" s="36"/>
      <c r="N53" s="36"/>
      <c r="O53" s="33"/>
      <c r="P53" s="15"/>
      <c r="Q53" s="36" t="str">
        <f>IF(T46="wewnętrzna","bez znaczenia","Okno *")</f>
        <v>Okno *</v>
      </c>
      <c r="R53" s="33"/>
      <c r="S53" s="15"/>
      <c r="T53" s="246" t="s">
        <v>454</v>
      </c>
      <c r="U53" s="246"/>
      <c r="V53" s="246"/>
      <c r="W53" s="246"/>
      <c r="X53" s="246"/>
      <c r="Y53" s="66"/>
      <c r="Z53" s="66"/>
      <c r="AA53" s="33"/>
      <c r="AB53" s="30"/>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30"/>
      <c r="B54" s="33"/>
      <c r="C54" s="15"/>
      <c r="D54" s="98"/>
      <c r="E54" s="33"/>
      <c r="F54" s="86"/>
      <c r="G54" s="15"/>
      <c r="H54" s="15"/>
      <c r="I54" s="15"/>
      <c r="J54" s="15"/>
      <c r="K54" s="36"/>
      <c r="L54" s="68"/>
      <c r="M54" s="36"/>
      <c r="N54" s="36"/>
      <c r="O54" s="33"/>
      <c r="P54" s="15"/>
      <c r="Q54" s="248"/>
      <c r="R54" s="248"/>
      <c r="S54" s="15"/>
      <c r="T54" s="33"/>
      <c r="U54" s="15"/>
      <c r="V54" s="15"/>
      <c r="W54" s="15"/>
      <c r="X54" s="15"/>
      <c r="Y54" s="66"/>
      <c r="Z54" s="66"/>
      <c r="AA54" s="33"/>
      <c r="AB54" s="30"/>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30"/>
      <c r="B55" s="33"/>
      <c r="C55" s="15"/>
      <c r="D55" s="44"/>
      <c r="E55" s="33"/>
      <c r="F55" s="44"/>
      <c r="G55" s="15"/>
      <c r="H55" s="85" t="s">
        <v>3</v>
      </c>
      <c r="I55" s="15"/>
      <c r="J55" s="246">
        <v>1.8</v>
      </c>
      <c r="K55" s="246"/>
      <c r="L55" s="96" t="s">
        <v>7</v>
      </c>
      <c r="M55" s="36"/>
      <c r="N55" s="36"/>
      <c r="O55" s="33"/>
      <c r="P55" s="15"/>
      <c r="Q55" s="44"/>
      <c r="R55" s="33"/>
      <c r="S55" s="15"/>
      <c r="T55" s="85" t="s">
        <v>3</v>
      </c>
      <c r="U55" s="15"/>
      <c r="V55" s="15"/>
      <c r="W55" s="246">
        <v>0</v>
      </c>
      <c r="X55" s="246"/>
      <c r="Y55" s="88" t="s">
        <v>7</v>
      </c>
      <c r="Z55" s="88"/>
      <c r="AA55" s="33"/>
      <c r="AB55" s="30"/>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30"/>
      <c r="B56" s="33"/>
      <c r="C56" s="15"/>
      <c r="D56" s="99"/>
      <c r="E56" s="33"/>
      <c r="F56" s="44"/>
      <c r="G56" s="15"/>
      <c r="H56" s="33"/>
      <c r="I56" s="15"/>
      <c r="J56" s="15"/>
      <c r="K56" s="15"/>
      <c r="L56" s="97"/>
      <c r="M56" s="36"/>
      <c r="N56" s="36"/>
      <c r="O56" s="33"/>
      <c r="P56" s="15"/>
      <c r="Q56" s="44"/>
      <c r="R56" s="33"/>
      <c r="S56" s="91"/>
      <c r="T56" s="33"/>
      <c r="U56" s="15"/>
      <c r="V56" s="15"/>
      <c r="W56" s="15"/>
      <c r="X56" s="15"/>
      <c r="Y56" s="89"/>
      <c r="Z56" s="29"/>
      <c r="AA56" s="33"/>
      <c r="AB56" s="30"/>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30"/>
      <c r="B57" s="33"/>
      <c r="C57" s="15"/>
      <c r="D57" s="44"/>
      <c r="E57" s="33"/>
      <c r="F57" s="44"/>
      <c r="G57" s="15"/>
      <c r="H57" s="85" t="s">
        <v>5</v>
      </c>
      <c r="I57" s="15"/>
      <c r="J57" s="246">
        <v>1.2</v>
      </c>
      <c r="K57" s="246"/>
      <c r="L57" s="96" t="s">
        <v>7</v>
      </c>
      <c r="M57" s="36"/>
      <c r="N57" s="36"/>
      <c r="O57" s="33"/>
      <c r="P57" s="15"/>
      <c r="Q57" s="44"/>
      <c r="R57" s="33"/>
      <c r="S57" s="15"/>
      <c r="T57" s="85" t="s">
        <v>5</v>
      </c>
      <c r="U57" s="15"/>
      <c r="V57" s="15"/>
      <c r="W57" s="246">
        <v>0</v>
      </c>
      <c r="X57" s="246"/>
      <c r="Y57" s="88" t="s">
        <v>7</v>
      </c>
      <c r="Z57" s="88"/>
      <c r="AA57" s="33"/>
      <c r="AB57" s="30"/>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30"/>
      <c r="B58" s="33"/>
      <c r="C58" s="15"/>
      <c r="D58" s="44"/>
      <c r="E58" s="33"/>
      <c r="F58" s="44"/>
      <c r="G58" s="15"/>
      <c r="H58" s="15"/>
      <c r="I58" s="15"/>
      <c r="J58" s="15"/>
      <c r="K58" s="36"/>
      <c r="L58" s="36"/>
      <c r="M58" s="36"/>
      <c r="N58" s="36"/>
      <c r="O58" s="33"/>
      <c r="P58" s="15"/>
      <c r="Q58" s="44"/>
      <c r="R58" s="33"/>
      <c r="S58" s="33"/>
      <c r="T58" s="15"/>
      <c r="U58" s="15"/>
      <c r="V58" s="15"/>
      <c r="W58" s="15"/>
      <c r="X58" s="33"/>
      <c r="Y58" s="33"/>
      <c r="Z58" s="33"/>
      <c r="AA58" s="33"/>
      <c r="AB58" s="30"/>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30"/>
      <c r="B59" s="33"/>
      <c r="C59" s="15"/>
      <c r="D59" s="44"/>
      <c r="E59" s="33"/>
      <c r="F59" s="36" t="s">
        <v>447</v>
      </c>
      <c r="G59" s="15"/>
      <c r="H59" s="246" t="s">
        <v>454</v>
      </c>
      <c r="I59" s="246"/>
      <c r="J59" s="246"/>
      <c r="K59" s="246"/>
      <c r="L59" s="36"/>
      <c r="M59" s="36"/>
      <c r="N59" s="36"/>
      <c r="O59" s="33"/>
      <c r="P59" s="15"/>
      <c r="Q59" s="36" t="s">
        <v>447</v>
      </c>
      <c r="R59" s="33"/>
      <c r="S59" s="33"/>
      <c r="T59" s="246" t="s">
        <v>454</v>
      </c>
      <c r="U59" s="246"/>
      <c r="V59" s="246"/>
      <c r="W59" s="246"/>
      <c r="X59" s="246"/>
      <c r="Y59" s="33"/>
      <c r="Z59" s="33"/>
      <c r="AA59" s="33"/>
      <c r="AB59" s="30"/>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30"/>
      <c r="B60" s="33"/>
      <c r="C60" s="15"/>
      <c r="D60" s="15"/>
      <c r="E60" s="15"/>
      <c r="F60" s="15"/>
      <c r="G60" s="15"/>
      <c r="H60" s="15"/>
      <c r="I60" s="15"/>
      <c r="J60" s="15"/>
      <c r="K60" s="36"/>
      <c r="L60" s="36"/>
      <c r="M60" s="36"/>
      <c r="N60" s="36"/>
      <c r="O60" s="33"/>
      <c r="P60" s="33"/>
      <c r="Q60" s="33"/>
      <c r="R60" s="33"/>
      <c r="S60" s="33"/>
      <c r="T60" s="33"/>
      <c r="U60" s="33"/>
      <c r="V60" s="33"/>
      <c r="W60" s="33"/>
      <c r="X60" s="33"/>
      <c r="Y60" s="33"/>
      <c r="Z60" s="33"/>
      <c r="AA60" s="33"/>
      <c r="AB60" s="30"/>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30"/>
      <c r="B61" s="33"/>
      <c r="C61" s="44"/>
      <c r="D61" s="44"/>
      <c r="E61" s="108" t="s">
        <v>489</v>
      </c>
      <c r="F61" s="33"/>
      <c r="G61" s="15"/>
      <c r="H61" s="15"/>
      <c r="I61" s="15"/>
      <c r="J61" s="15"/>
      <c r="K61" s="36"/>
      <c r="L61" s="36"/>
      <c r="M61" s="36"/>
      <c r="N61" s="36"/>
      <c r="O61" s="33"/>
      <c r="P61" s="108"/>
      <c r="Q61" s="33"/>
      <c r="R61" s="33"/>
      <c r="S61" s="33"/>
      <c r="T61" s="33"/>
      <c r="U61" s="33"/>
      <c r="V61" s="33"/>
      <c r="W61" s="33"/>
      <c r="X61" s="33"/>
      <c r="Y61" s="33"/>
      <c r="Z61" s="33"/>
      <c r="AA61" s="33"/>
      <c r="AB61" s="30"/>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30"/>
      <c r="B62" s="33"/>
      <c r="C62" s="44"/>
      <c r="D62" s="44"/>
      <c r="E62" s="33"/>
      <c r="F62" s="33"/>
      <c r="G62" s="15"/>
      <c r="H62" s="15"/>
      <c r="I62" s="15"/>
      <c r="J62" s="15"/>
      <c r="K62" s="36"/>
      <c r="L62" s="36"/>
      <c r="M62" s="36"/>
      <c r="N62" s="36"/>
      <c r="O62" s="33"/>
      <c r="P62" s="33"/>
      <c r="Q62" s="33"/>
      <c r="R62" s="33"/>
      <c r="S62" s="33"/>
      <c r="T62" s="33"/>
      <c r="U62" s="33"/>
      <c r="V62" s="33"/>
      <c r="W62" s="33"/>
      <c r="X62" s="33"/>
      <c r="Y62" s="33"/>
      <c r="Z62" s="33"/>
      <c r="AA62" s="33"/>
      <c r="AB62" s="30"/>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30"/>
      <c r="B63" s="33"/>
      <c r="C63" s="44"/>
      <c r="D63" s="44"/>
      <c r="E63" s="33"/>
      <c r="F63" s="33"/>
      <c r="G63" s="15"/>
      <c r="H63" s="15"/>
      <c r="I63" s="15"/>
      <c r="J63" s="15"/>
      <c r="K63" s="36"/>
      <c r="L63" s="36"/>
      <c r="M63" s="36"/>
      <c r="N63" s="36"/>
      <c r="O63" s="33"/>
      <c r="P63" s="33"/>
      <c r="Q63" s="33"/>
      <c r="R63" s="33"/>
      <c r="S63" s="33"/>
      <c r="T63" s="33"/>
      <c r="U63" s="33"/>
      <c r="V63" s="33"/>
      <c r="W63" s="33"/>
      <c r="X63" s="33"/>
      <c r="Y63" s="33"/>
      <c r="Z63" s="33"/>
      <c r="AA63" s="33"/>
      <c r="AB63" s="30"/>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30"/>
      <c r="B64" s="33"/>
      <c r="C64" s="44"/>
      <c r="D64" s="44"/>
      <c r="E64" s="33"/>
      <c r="F64" s="33"/>
      <c r="G64" s="15"/>
      <c r="H64" s="15"/>
      <c r="I64" s="15"/>
      <c r="J64" s="15"/>
      <c r="K64" s="36"/>
      <c r="L64" s="36"/>
      <c r="M64" s="36"/>
      <c r="N64" s="36"/>
      <c r="O64" s="33"/>
      <c r="P64" s="33"/>
      <c r="Q64" s="33"/>
      <c r="R64" s="33"/>
      <c r="S64" s="33"/>
      <c r="T64" s="33"/>
      <c r="U64" s="33"/>
      <c r="V64" s="33"/>
      <c r="W64" s="33"/>
      <c r="X64" s="33"/>
      <c r="Y64" s="33"/>
      <c r="Z64" s="33"/>
      <c r="AA64" s="33"/>
      <c r="AB64" s="30"/>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30"/>
      <c r="B65" s="33"/>
      <c r="C65" s="44"/>
      <c r="D65" s="15"/>
      <c r="E65" s="15"/>
      <c r="F65" s="15"/>
      <c r="G65" s="15"/>
      <c r="H65" s="15"/>
      <c r="I65" s="15"/>
      <c r="J65" s="15"/>
      <c r="K65" s="36"/>
      <c r="L65" s="36"/>
      <c r="M65" s="36"/>
      <c r="N65" s="36"/>
      <c r="O65" s="33"/>
      <c r="P65" s="33"/>
      <c r="Q65" s="33"/>
      <c r="R65" s="33"/>
      <c r="S65" s="33"/>
      <c r="T65" s="15"/>
      <c r="U65" s="33"/>
      <c r="V65" s="33"/>
      <c r="W65" s="33"/>
      <c r="X65" s="33"/>
      <c r="Y65" s="33"/>
      <c r="Z65" s="33"/>
      <c r="AA65" s="33"/>
      <c r="AB65" s="30"/>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30"/>
      <c r="B66" s="33"/>
      <c r="C66" s="44"/>
      <c r="D66" s="44"/>
      <c r="E66" s="33"/>
      <c r="F66" s="33"/>
      <c r="G66" s="15"/>
      <c r="H66" s="15"/>
      <c r="I66" s="15"/>
      <c r="J66" s="15"/>
      <c r="K66" s="36"/>
      <c r="L66" s="36"/>
      <c r="M66" s="36"/>
      <c r="N66" s="36"/>
      <c r="O66" s="33"/>
      <c r="P66" s="44"/>
      <c r="Q66" s="44"/>
      <c r="R66" s="33"/>
      <c r="S66" s="33"/>
      <c r="T66" s="15"/>
      <c r="U66" s="15"/>
      <c r="V66" s="15"/>
      <c r="W66" s="15"/>
      <c r="X66" s="33"/>
      <c r="Y66" s="33"/>
      <c r="Z66" s="33"/>
      <c r="AA66" s="33"/>
      <c r="AB66" s="30"/>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30"/>
      <c r="B67" s="33"/>
      <c r="C67" s="15"/>
      <c r="D67" s="15"/>
      <c r="E67" s="36"/>
      <c r="F67" s="36" t="s">
        <v>10</v>
      </c>
      <c r="G67" s="29"/>
      <c r="H67" s="231" t="str">
        <f>Obliczenia2!B48</f>
        <v>Północ</v>
      </c>
      <c r="I67" s="231"/>
      <c r="J67" s="231"/>
      <c r="K67" s="231"/>
      <c r="L67" s="36"/>
      <c r="M67" s="36"/>
      <c r="N67" s="36"/>
      <c r="O67" s="33"/>
      <c r="P67" s="15"/>
      <c r="Q67" s="36" t="s">
        <v>10</v>
      </c>
      <c r="R67" s="15"/>
      <c r="S67" s="36"/>
      <c r="T67" s="231" t="str">
        <f>Obliczenia2!B47</f>
        <v>Zachód</v>
      </c>
      <c r="U67" s="231"/>
      <c r="V67" s="231"/>
      <c r="W67" s="231"/>
      <c r="X67" s="231"/>
      <c r="Y67" s="33"/>
      <c r="Z67" s="33"/>
      <c r="AA67" s="33"/>
      <c r="AB67" s="30"/>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30"/>
      <c r="B68" s="33"/>
      <c r="C68" s="102" t="str">
        <f>VLOOKUP(H67,lista_kierunki_swiata3,3,0)</f>
        <v>N</v>
      </c>
      <c r="D68" s="44"/>
      <c r="E68" s="83"/>
      <c r="F68" s="83"/>
      <c r="G68" s="84"/>
      <c r="H68" s="84"/>
      <c r="I68" s="84"/>
      <c r="J68" s="84"/>
      <c r="K68" s="40"/>
      <c r="L68" s="40"/>
      <c r="M68" s="36"/>
      <c r="N68" s="36"/>
      <c r="O68" s="101" t="str">
        <f>VLOOKUP(T67,lista_kierunki_swiata3,3,0)</f>
        <v>W</v>
      </c>
      <c r="P68" s="84"/>
      <c r="Q68" s="82"/>
      <c r="R68" s="83"/>
      <c r="S68" s="83"/>
      <c r="T68" s="84"/>
      <c r="U68" s="84"/>
      <c r="V68" s="84"/>
      <c r="W68" s="84"/>
      <c r="X68" s="83"/>
      <c r="Y68" s="83"/>
      <c r="Z68" s="83"/>
      <c r="AA68" s="33"/>
      <c r="AB68" s="30"/>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30"/>
      <c r="B69" s="33"/>
      <c r="C69" s="15"/>
      <c r="D69" s="81"/>
      <c r="E69" s="81"/>
      <c r="F69" s="33"/>
      <c r="G69" s="15"/>
      <c r="H69" s="15"/>
      <c r="I69" s="15"/>
      <c r="J69" s="15"/>
      <c r="K69" s="36"/>
      <c r="L69" s="36"/>
      <c r="M69" s="36"/>
      <c r="N69" s="36"/>
      <c r="O69" s="15"/>
      <c r="P69" s="15"/>
      <c r="Q69" s="81"/>
      <c r="R69" s="81"/>
      <c r="S69" s="33"/>
      <c r="T69" s="15"/>
      <c r="U69" s="15"/>
      <c r="V69" s="15"/>
      <c r="W69" s="15"/>
      <c r="X69" s="33"/>
      <c r="Y69" s="33"/>
      <c r="Z69" s="33"/>
      <c r="AA69" s="33"/>
      <c r="AB69" s="30"/>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30"/>
      <c r="B70" s="33"/>
      <c r="C70" s="15"/>
      <c r="D70" s="81"/>
      <c r="E70" s="81"/>
      <c r="F70" s="36" t="s">
        <v>515</v>
      </c>
      <c r="G70" s="15"/>
      <c r="H70" s="232" t="s">
        <v>472</v>
      </c>
      <c r="I70" s="232"/>
      <c r="J70" s="232"/>
      <c r="K70" s="232"/>
      <c r="L70" s="36"/>
      <c r="M70" s="36"/>
      <c r="N70" s="36"/>
      <c r="O70" s="15"/>
      <c r="P70" s="15"/>
      <c r="Q70" s="36" t="s">
        <v>515</v>
      </c>
      <c r="R70" s="81"/>
      <c r="S70" s="15"/>
      <c r="T70" s="232" t="s">
        <v>472</v>
      </c>
      <c r="U70" s="232"/>
      <c r="V70" s="232"/>
      <c r="W70" s="232"/>
      <c r="X70" s="232"/>
      <c r="Y70" s="33"/>
      <c r="Z70" s="33"/>
      <c r="AA70" s="33"/>
      <c r="AB70" s="30"/>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30"/>
      <c r="B71" s="33"/>
      <c r="C71" s="15"/>
      <c r="D71" s="81"/>
      <c r="E71" s="81"/>
      <c r="F71" s="36"/>
      <c r="G71" s="15"/>
      <c r="H71" s="15"/>
      <c r="I71" s="76"/>
      <c r="J71" s="15"/>
      <c r="K71" s="36"/>
      <c r="L71" s="36"/>
      <c r="M71" s="36"/>
      <c r="N71" s="36"/>
      <c r="O71" s="33"/>
      <c r="P71" s="15"/>
      <c r="Q71" s="36"/>
      <c r="R71" s="81"/>
      <c r="S71" s="81"/>
      <c r="T71" s="81"/>
      <c r="U71" s="15"/>
      <c r="V71" s="76"/>
      <c r="W71" s="15"/>
      <c r="X71" s="33"/>
      <c r="Y71" s="33"/>
      <c r="Z71" s="33"/>
      <c r="AA71" s="33"/>
      <c r="AB71" s="30"/>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30"/>
      <c r="B72" s="33"/>
      <c r="C72" s="15"/>
      <c r="D72" s="81"/>
      <c r="E72" s="81"/>
      <c r="F72" s="36" t="s">
        <v>516</v>
      </c>
      <c r="G72" s="15"/>
      <c r="H72" s="85" t="s">
        <v>3</v>
      </c>
      <c r="I72" s="15"/>
      <c r="J72" s="228">
        <f>W48</f>
        <v>4.3</v>
      </c>
      <c r="K72" s="228"/>
      <c r="L72" s="96" t="s">
        <v>7</v>
      </c>
      <c r="M72" s="36"/>
      <c r="N72" s="36"/>
      <c r="O72" s="33"/>
      <c r="P72" s="15"/>
      <c r="Q72" s="36" t="s">
        <v>516</v>
      </c>
      <c r="R72" s="81"/>
      <c r="S72" s="15"/>
      <c r="T72" s="85" t="s">
        <v>3</v>
      </c>
      <c r="U72" s="15"/>
      <c r="V72" s="15"/>
      <c r="W72" s="228">
        <f>J48</f>
        <v>6.25</v>
      </c>
      <c r="X72" s="228"/>
      <c r="Y72" s="88" t="s">
        <v>7</v>
      </c>
      <c r="Z72" s="88"/>
      <c r="AA72" s="33"/>
      <c r="AB72" s="30"/>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30"/>
      <c r="B73" s="33"/>
      <c r="C73" s="15"/>
      <c r="D73" s="81"/>
      <c r="E73" s="81"/>
      <c r="F73" s="36"/>
      <c r="G73" s="15"/>
      <c r="H73" s="85"/>
      <c r="I73" s="15"/>
      <c r="J73" s="87"/>
      <c r="K73" s="15"/>
      <c r="L73" s="93"/>
      <c r="M73" s="36"/>
      <c r="N73" s="36"/>
      <c r="O73" s="33"/>
      <c r="P73" s="15"/>
      <c r="Q73" s="36"/>
      <c r="R73" s="81"/>
      <c r="S73" s="15"/>
      <c r="T73" s="85"/>
      <c r="U73" s="87"/>
      <c r="V73" s="15"/>
      <c r="W73" s="76"/>
      <c r="X73" s="15"/>
      <c r="Y73" s="66"/>
      <c r="Z73" s="66"/>
      <c r="AA73" s="33"/>
      <c r="AB73" s="30"/>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30"/>
      <c r="B74" s="33"/>
      <c r="C74" s="15"/>
      <c r="D74" s="81"/>
      <c r="E74" s="81"/>
      <c r="F74" s="36"/>
      <c r="G74" s="15"/>
      <c r="H74" s="85" t="s">
        <v>5</v>
      </c>
      <c r="I74" s="15"/>
      <c r="J74" s="228">
        <f>M30</f>
        <v>2.58</v>
      </c>
      <c r="K74" s="228"/>
      <c r="L74" s="96" t="s">
        <v>7</v>
      </c>
      <c r="M74" s="36"/>
      <c r="N74" s="36"/>
      <c r="O74" s="33"/>
      <c r="P74" s="15"/>
      <c r="Q74" s="36"/>
      <c r="R74" s="81"/>
      <c r="S74" s="15"/>
      <c r="T74" s="85" t="s">
        <v>5</v>
      </c>
      <c r="U74" s="15"/>
      <c r="V74" s="15"/>
      <c r="W74" s="228">
        <f>M30</f>
        <v>2.58</v>
      </c>
      <c r="X74" s="228"/>
      <c r="Y74" s="88" t="s">
        <v>7</v>
      </c>
      <c r="Z74" s="88"/>
      <c r="AA74" s="33"/>
      <c r="AB74" s="30"/>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30"/>
      <c r="B75" s="33"/>
      <c r="C75" s="15"/>
      <c r="D75" s="44"/>
      <c r="E75" s="83"/>
      <c r="F75" s="82"/>
      <c r="G75" s="84"/>
      <c r="H75" s="84"/>
      <c r="I75" s="84"/>
      <c r="J75" s="84"/>
      <c r="K75" s="40"/>
      <c r="L75" s="69"/>
      <c r="M75" s="36"/>
      <c r="N75" s="36"/>
      <c r="O75" s="33"/>
      <c r="P75" s="84"/>
      <c r="Q75" s="82"/>
      <c r="R75" s="83"/>
      <c r="S75" s="84"/>
      <c r="T75" s="84"/>
      <c r="U75" s="84"/>
      <c r="V75" s="84"/>
      <c r="W75" s="84"/>
      <c r="X75" s="92"/>
      <c r="Y75" s="83"/>
      <c r="Z75" s="83"/>
      <c r="AA75" s="33"/>
      <c r="AB75" s="30"/>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30"/>
      <c r="B76" s="33"/>
      <c r="C76" s="15"/>
      <c r="D76" s="44"/>
      <c r="E76" s="33"/>
      <c r="F76" s="44"/>
      <c r="G76" s="15"/>
      <c r="H76" s="15"/>
      <c r="I76" s="15"/>
      <c r="J76" s="15"/>
      <c r="K76" s="36"/>
      <c r="L76" s="68"/>
      <c r="M76" s="36"/>
      <c r="N76" s="36"/>
      <c r="O76" s="33"/>
      <c r="P76" s="15"/>
      <c r="Q76" s="44"/>
      <c r="R76" s="33"/>
      <c r="S76" s="33"/>
      <c r="T76" s="15"/>
      <c r="U76" s="15"/>
      <c r="V76" s="15"/>
      <c r="W76" s="15"/>
      <c r="X76" s="66"/>
      <c r="Y76" s="33"/>
      <c r="Z76" s="33"/>
      <c r="AA76" s="33"/>
      <c r="AB76" s="30"/>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30"/>
      <c r="B77" s="33"/>
      <c r="C77" s="15"/>
      <c r="D77" s="44"/>
      <c r="E77" s="33"/>
      <c r="F77" s="36" t="str">
        <f>IF(H70="wewnętrzna","bez znaczenia","Okno *")</f>
        <v>bez znaczenia</v>
      </c>
      <c r="G77" s="15"/>
      <c r="H77" s="246" t="s">
        <v>454</v>
      </c>
      <c r="I77" s="246"/>
      <c r="J77" s="246"/>
      <c r="K77" s="246"/>
      <c r="L77" s="68"/>
      <c r="M77" s="36"/>
      <c r="N77" s="36"/>
      <c r="O77" s="33"/>
      <c r="P77" s="15"/>
      <c r="Q77" s="36" t="str">
        <f>IF(T70="wewnętrzna","bez znaczenia","Okno *")</f>
        <v>bez znaczenia</v>
      </c>
      <c r="R77" s="33"/>
      <c r="S77" s="15"/>
      <c r="T77" s="246" t="s">
        <v>469</v>
      </c>
      <c r="U77" s="246"/>
      <c r="V77" s="246"/>
      <c r="W77" s="246"/>
      <c r="X77" s="246"/>
      <c r="Y77" s="66"/>
      <c r="Z77" s="66"/>
      <c r="AA77" s="33"/>
      <c r="AB77" s="30"/>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30"/>
      <c r="B78" s="33"/>
      <c r="C78" s="15"/>
      <c r="D78" s="98"/>
      <c r="E78" s="33"/>
      <c r="F78" s="86"/>
      <c r="G78" s="15"/>
      <c r="H78" s="15"/>
      <c r="I78" s="15"/>
      <c r="J78" s="15"/>
      <c r="K78" s="36"/>
      <c r="L78" s="68"/>
      <c r="M78" s="36"/>
      <c r="N78" s="36"/>
      <c r="O78" s="33"/>
      <c r="P78" s="15"/>
      <c r="Q78" s="248"/>
      <c r="R78" s="248"/>
      <c r="S78" s="15"/>
      <c r="T78" s="33"/>
      <c r="U78" s="15"/>
      <c r="V78" s="15"/>
      <c r="W78" s="15"/>
      <c r="X78" s="15"/>
      <c r="Y78" s="66"/>
      <c r="Z78" s="66"/>
      <c r="AA78" s="33"/>
      <c r="AB78" s="30"/>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30"/>
      <c r="B79" s="33"/>
      <c r="C79" s="15"/>
      <c r="D79" s="44"/>
      <c r="E79" s="33"/>
      <c r="F79" s="44"/>
      <c r="G79" s="15"/>
      <c r="H79" s="85" t="s">
        <v>3</v>
      </c>
      <c r="I79" s="15"/>
      <c r="J79" s="246">
        <v>0</v>
      </c>
      <c r="K79" s="246"/>
      <c r="L79" s="96" t="s">
        <v>7</v>
      </c>
      <c r="M79" s="36"/>
      <c r="N79" s="36"/>
      <c r="O79" s="33"/>
      <c r="P79" s="15"/>
      <c r="Q79" s="44"/>
      <c r="R79" s="33"/>
      <c r="S79" s="15"/>
      <c r="T79" s="85" t="s">
        <v>3</v>
      </c>
      <c r="U79" s="15"/>
      <c r="V79" s="15"/>
      <c r="W79" s="246">
        <v>2</v>
      </c>
      <c r="X79" s="246"/>
      <c r="Y79" s="88" t="s">
        <v>7</v>
      </c>
      <c r="Z79" s="88"/>
      <c r="AA79" s="33"/>
      <c r="AB79" s="30"/>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30"/>
      <c r="B80" s="33"/>
      <c r="C80" s="15"/>
      <c r="D80" s="99"/>
      <c r="E80" s="33"/>
      <c r="F80" s="44"/>
      <c r="G80" s="15"/>
      <c r="H80" s="33"/>
      <c r="I80" s="15"/>
      <c r="J80" s="15"/>
      <c r="K80" s="15"/>
      <c r="L80" s="97"/>
      <c r="M80" s="36"/>
      <c r="N80" s="36"/>
      <c r="O80" s="33"/>
      <c r="P80" s="15"/>
      <c r="Q80" s="44"/>
      <c r="R80" s="33"/>
      <c r="S80" s="91"/>
      <c r="T80" s="33"/>
      <c r="U80" s="15"/>
      <c r="V80" s="15"/>
      <c r="W80" s="15"/>
      <c r="X80" s="15"/>
      <c r="Y80" s="89"/>
      <c r="Z80" s="29"/>
      <c r="AA80" s="33"/>
      <c r="AB80" s="30"/>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30"/>
      <c r="B81" s="33"/>
      <c r="C81" s="15"/>
      <c r="D81" s="44"/>
      <c r="E81" s="33"/>
      <c r="F81" s="44"/>
      <c r="G81" s="15"/>
      <c r="H81" s="85" t="s">
        <v>5</v>
      </c>
      <c r="I81" s="15"/>
      <c r="J81" s="246">
        <v>0</v>
      </c>
      <c r="K81" s="246"/>
      <c r="L81" s="96" t="s">
        <v>7</v>
      </c>
      <c r="M81" s="36"/>
      <c r="N81" s="36"/>
      <c r="O81" s="33"/>
      <c r="P81" s="15"/>
      <c r="Q81" s="44"/>
      <c r="R81" s="33"/>
      <c r="S81" s="15"/>
      <c r="T81" s="85" t="s">
        <v>5</v>
      </c>
      <c r="U81" s="15"/>
      <c r="V81" s="15"/>
      <c r="W81" s="246">
        <v>1</v>
      </c>
      <c r="X81" s="246"/>
      <c r="Y81" s="88" t="s">
        <v>7</v>
      </c>
      <c r="Z81" s="88"/>
      <c r="AA81" s="33"/>
      <c r="AB81" s="30"/>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30"/>
      <c r="B82" s="33"/>
      <c r="C82" s="15"/>
      <c r="D82" s="44"/>
      <c r="E82" s="33"/>
      <c r="F82" s="44"/>
      <c r="G82" s="15"/>
      <c r="H82" s="15"/>
      <c r="I82" s="15"/>
      <c r="J82" s="15"/>
      <c r="K82" s="36"/>
      <c r="L82" s="36"/>
      <c r="M82" s="36"/>
      <c r="N82" s="36"/>
      <c r="O82" s="33"/>
      <c r="P82" s="15"/>
      <c r="Q82" s="44"/>
      <c r="R82" s="33"/>
      <c r="S82" s="33"/>
      <c r="T82" s="15"/>
      <c r="U82" s="15"/>
      <c r="V82" s="15"/>
      <c r="W82" s="15"/>
      <c r="X82" s="33"/>
      <c r="Y82" s="33"/>
      <c r="Z82" s="33"/>
      <c r="AA82" s="33"/>
      <c r="AB82" s="30"/>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30"/>
      <c r="B83" s="33"/>
      <c r="C83" s="15"/>
      <c r="D83" s="44"/>
      <c r="E83" s="33"/>
      <c r="F83" s="36" t="s">
        <v>447</v>
      </c>
      <c r="G83" s="15"/>
      <c r="H83" s="246" t="s">
        <v>454</v>
      </c>
      <c r="I83" s="246"/>
      <c r="J83" s="246"/>
      <c r="K83" s="246"/>
      <c r="L83" s="36"/>
      <c r="M83" s="36"/>
      <c r="N83" s="36"/>
      <c r="O83" s="33"/>
      <c r="P83" s="15"/>
      <c r="Q83" s="36" t="s">
        <v>447</v>
      </c>
      <c r="R83" s="33"/>
      <c r="S83" s="33"/>
      <c r="T83" s="246" t="s">
        <v>454</v>
      </c>
      <c r="U83" s="246"/>
      <c r="V83" s="246"/>
      <c r="W83" s="246"/>
      <c r="X83" s="246"/>
      <c r="Y83" s="33"/>
      <c r="Z83" s="33"/>
      <c r="AA83" s="33"/>
      <c r="AB83" s="30"/>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30"/>
      <c r="B84" s="33"/>
      <c r="C84" s="15"/>
      <c r="D84" s="15"/>
      <c r="E84" s="15"/>
      <c r="F84" s="15"/>
      <c r="G84" s="15"/>
      <c r="H84" s="15"/>
      <c r="I84" s="15"/>
      <c r="J84" s="15"/>
      <c r="K84" s="36"/>
      <c r="L84" s="36"/>
      <c r="M84" s="36"/>
      <c r="N84" s="36"/>
      <c r="O84" s="33"/>
      <c r="P84" s="33"/>
      <c r="Q84" s="33"/>
      <c r="R84" s="33"/>
      <c r="S84" s="33"/>
      <c r="T84" s="33"/>
      <c r="U84" s="33"/>
      <c r="V84" s="33"/>
      <c r="W84" s="33"/>
      <c r="X84" s="33"/>
      <c r="Y84" s="33"/>
      <c r="Z84" s="33"/>
      <c r="AA84" s="33"/>
      <c r="AB84" s="30"/>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30"/>
      <c r="B85" s="33"/>
      <c r="C85" s="44"/>
      <c r="D85" s="44"/>
      <c r="E85" s="33"/>
      <c r="F85" s="33"/>
      <c r="G85" s="15"/>
      <c r="H85" s="15"/>
      <c r="I85" s="15"/>
      <c r="J85" s="15"/>
      <c r="K85" s="36"/>
      <c r="L85" s="36"/>
      <c r="M85" s="36"/>
      <c r="N85" s="36"/>
      <c r="O85" s="33"/>
      <c r="P85" s="33"/>
      <c r="Q85" s="33"/>
      <c r="R85" s="33"/>
      <c r="S85" s="33"/>
      <c r="T85" s="33"/>
      <c r="U85" s="33"/>
      <c r="V85" s="33"/>
      <c r="W85" s="33"/>
      <c r="X85" s="33"/>
      <c r="Y85" s="33"/>
      <c r="Z85" s="33"/>
      <c r="AA85" s="33"/>
      <c r="AB85" s="30"/>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30"/>
      <c r="B86" s="15"/>
      <c r="C86" s="100"/>
      <c r="D86" s="17"/>
      <c r="E86" s="17"/>
      <c r="F86" s="15"/>
      <c r="G86" s="17"/>
      <c r="H86" s="17"/>
      <c r="I86" s="17"/>
      <c r="J86" s="17"/>
      <c r="K86" s="17"/>
      <c r="L86" s="17"/>
      <c r="M86" s="17"/>
      <c r="N86" s="17"/>
      <c r="O86" s="17"/>
      <c r="P86" s="17"/>
      <c r="Q86" s="17"/>
      <c r="R86" s="17"/>
      <c r="S86" s="17"/>
      <c r="T86" s="17"/>
      <c r="U86" s="17"/>
      <c r="V86" s="17"/>
      <c r="AB86" s="30"/>
    </row>
    <row r="87" spans="1:230">
      <c r="A87" s="30"/>
      <c r="B87" s="15"/>
      <c r="C87" s="100"/>
      <c r="D87" s="17"/>
      <c r="E87" s="17"/>
      <c r="F87" s="15"/>
      <c r="G87" s="17"/>
      <c r="H87" s="17"/>
      <c r="I87" s="17"/>
      <c r="J87" s="17"/>
      <c r="K87" s="17"/>
      <c r="L87" s="17"/>
      <c r="M87" s="100"/>
      <c r="N87" s="17"/>
      <c r="O87" s="17"/>
      <c r="P87" s="15"/>
      <c r="Q87" s="17"/>
      <c r="R87" s="17"/>
      <c r="S87" s="17"/>
      <c r="T87" s="17"/>
      <c r="U87" s="17"/>
      <c r="V87" s="17"/>
      <c r="AB87" s="30"/>
    </row>
    <row r="88" spans="1:230">
      <c r="A88" s="30"/>
      <c r="B88" s="15"/>
      <c r="C88" s="33"/>
      <c r="D88" s="104" t="s">
        <v>526</v>
      </c>
      <c r="E88" s="43"/>
      <c r="F88" s="42"/>
      <c r="G88" s="42"/>
      <c r="H88" s="43"/>
      <c r="I88" s="104" t="s">
        <v>527</v>
      </c>
      <c r="J88" s="43"/>
      <c r="K88" s="43"/>
      <c r="L88" s="104" t="s">
        <v>528</v>
      </c>
      <c r="M88" s="43"/>
      <c r="N88" s="17"/>
      <c r="O88" s="17"/>
      <c r="P88" s="17"/>
      <c r="Q88" s="17"/>
      <c r="R88" s="17"/>
      <c r="S88" s="17"/>
      <c r="T88" s="17"/>
      <c r="U88" s="17"/>
      <c r="V88" s="17"/>
      <c r="AB88" s="30"/>
    </row>
    <row r="89" spans="1:230">
      <c r="A89" s="30"/>
      <c r="B89" s="15"/>
      <c r="C89" s="33"/>
      <c r="D89" s="37"/>
      <c r="E89" s="33"/>
      <c r="F89" s="37"/>
      <c r="G89" s="37"/>
      <c r="H89" s="33"/>
      <c r="I89" s="33"/>
      <c r="J89" s="17"/>
      <c r="K89" s="17"/>
      <c r="L89" s="17"/>
      <c r="M89" s="17"/>
      <c r="N89" s="17"/>
      <c r="O89" s="17"/>
      <c r="P89" s="17"/>
      <c r="Q89" s="17"/>
      <c r="R89" s="17"/>
      <c r="S89" s="17"/>
      <c r="T89" s="17"/>
      <c r="U89" s="17"/>
      <c r="V89" s="17"/>
      <c r="AB89" s="30"/>
    </row>
    <row r="90" spans="1:230" ht="14.4" customHeight="1">
      <c r="A90" s="30"/>
      <c r="B90" s="15"/>
      <c r="C90" s="36" t="s">
        <v>525</v>
      </c>
      <c r="D90" s="15"/>
      <c r="E90" s="45" t="str">
        <f>Obliczenia2!B30</f>
        <v>Wschód</v>
      </c>
      <c r="F90" s="15"/>
      <c r="G90" s="15"/>
      <c r="H90" s="15"/>
      <c r="I90" s="105">
        <f>Obliczenia2!L30</f>
        <v>604.80000000000007</v>
      </c>
      <c r="J90" s="46" t="s">
        <v>17</v>
      </c>
      <c r="K90" s="107"/>
      <c r="L90" s="105">
        <f>Obliczenia2!L45</f>
        <v>349.125</v>
      </c>
      <c r="M90" s="46" t="s">
        <v>17</v>
      </c>
      <c r="N90" s="15"/>
      <c r="O90" s="45"/>
      <c r="P90" s="15"/>
      <c r="Q90" s="15"/>
      <c r="R90" s="15"/>
      <c r="S90" s="15"/>
      <c r="T90" s="15"/>
      <c r="U90" s="17"/>
      <c r="V90" s="17"/>
      <c r="AB90" s="30"/>
    </row>
    <row r="91" spans="1:230">
      <c r="A91" s="30"/>
      <c r="B91" s="15"/>
      <c r="C91" s="36" t="s">
        <v>525</v>
      </c>
      <c r="D91" s="15"/>
      <c r="E91" s="45" t="str">
        <f>Obliczenia2!B31</f>
        <v>Południe</v>
      </c>
      <c r="F91" s="15"/>
      <c r="G91" s="15"/>
      <c r="H91" s="15"/>
      <c r="I91" s="105">
        <f>Obliczenia2!L31</f>
        <v>0</v>
      </c>
      <c r="J91" s="46" t="s">
        <v>17</v>
      </c>
      <c r="K91" s="107"/>
      <c r="L91" s="105">
        <f>Obliczenia2!L46</f>
        <v>277.34999999999997</v>
      </c>
      <c r="M91" s="46" t="s">
        <v>17</v>
      </c>
      <c r="N91" s="15"/>
      <c r="O91" s="45"/>
      <c r="P91" s="15"/>
      <c r="Q91" s="15"/>
      <c r="R91" s="15"/>
      <c r="S91" s="15"/>
      <c r="T91" s="15"/>
      <c r="U91" s="17"/>
      <c r="V91" s="17"/>
      <c r="AB91" s="30"/>
    </row>
    <row r="92" spans="1:230">
      <c r="A92" s="30"/>
      <c r="B92" s="15"/>
      <c r="C92" s="36" t="s">
        <v>525</v>
      </c>
      <c r="D92" s="15"/>
      <c r="E92" s="45" t="str">
        <f>Obliczenia2!B32</f>
        <v>Zachód</v>
      </c>
      <c r="F92" s="15"/>
      <c r="G92" s="15"/>
      <c r="H92" s="15"/>
      <c r="I92" s="105">
        <f>Obliczenia2!L32</f>
        <v>580</v>
      </c>
      <c r="J92" s="46" t="s">
        <v>17</v>
      </c>
      <c r="K92" s="107"/>
      <c r="L92" s="105">
        <f>Obliczenia2!L47</f>
        <v>141.25</v>
      </c>
      <c r="M92" s="46" t="s">
        <v>17</v>
      </c>
      <c r="N92" s="15"/>
      <c r="O92" s="45"/>
      <c r="P92" s="15"/>
      <c r="Q92" s="15"/>
      <c r="R92" s="15"/>
      <c r="S92" s="15"/>
      <c r="T92" s="15"/>
      <c r="U92" s="17"/>
      <c r="V92" s="17"/>
      <c r="AB92" s="30"/>
    </row>
    <row r="93" spans="1:230">
      <c r="A93" s="30"/>
      <c r="B93" s="15"/>
      <c r="C93" s="36" t="s">
        <v>525</v>
      </c>
      <c r="D93" s="15"/>
      <c r="E93" s="45" t="str">
        <f>Obliczenia2!B33</f>
        <v>Północ</v>
      </c>
      <c r="F93" s="15"/>
      <c r="G93" s="15"/>
      <c r="H93" s="15"/>
      <c r="I93" s="105">
        <f>Obliczenia2!L33</f>
        <v>0</v>
      </c>
      <c r="J93" s="46" t="s">
        <v>17</v>
      </c>
      <c r="K93" s="107"/>
      <c r="L93" s="105">
        <f>Obliczenia2!L48</f>
        <v>110.94</v>
      </c>
      <c r="M93" s="46" t="s">
        <v>17</v>
      </c>
      <c r="N93" s="15"/>
      <c r="O93" s="45"/>
      <c r="P93" s="15"/>
      <c r="Q93" s="15"/>
      <c r="R93" s="15"/>
      <c r="S93" s="15"/>
      <c r="T93" s="15"/>
      <c r="U93" s="17"/>
      <c r="V93" s="17"/>
      <c r="AB93" s="30"/>
    </row>
    <row r="94" spans="1:230">
      <c r="A94" s="30"/>
      <c r="B94" s="15"/>
      <c r="C94" s="45"/>
      <c r="D94" s="17"/>
      <c r="E94" s="17"/>
      <c r="F94" s="105"/>
      <c r="G94" s="46"/>
      <c r="H94" s="15"/>
      <c r="I94" s="17"/>
      <c r="J94" s="17"/>
      <c r="K94" s="17"/>
      <c r="L94" s="17"/>
      <c r="M94" s="17"/>
      <c r="N94" s="17"/>
      <c r="O94" s="17"/>
      <c r="P94" s="17"/>
      <c r="Q94" s="17"/>
      <c r="R94" s="17"/>
      <c r="S94" s="17"/>
      <c r="T94" s="17"/>
      <c r="U94" s="17"/>
      <c r="V94" s="17"/>
      <c r="AB94" s="30"/>
    </row>
    <row r="95" spans="1:230">
      <c r="A95" s="30"/>
      <c r="B95" s="15"/>
      <c r="C95" s="45" t="s">
        <v>521</v>
      </c>
      <c r="D95" s="17"/>
      <c r="E95" s="17"/>
      <c r="F95" s="105"/>
      <c r="G95" s="46"/>
      <c r="H95" s="15"/>
      <c r="I95" s="283">
        <f>Obliczenia2!R35+Obliczenia2!L49</f>
        <v>1482</v>
      </c>
      <c r="J95" s="46" t="s">
        <v>17</v>
      </c>
      <c r="K95" s="108" t="s">
        <v>460</v>
      </c>
      <c r="L95" s="17"/>
      <c r="M95" s="17"/>
      <c r="N95" s="17"/>
      <c r="O95" s="17"/>
      <c r="P95" s="17"/>
      <c r="Q95" s="17"/>
      <c r="R95" s="17"/>
      <c r="S95" s="17"/>
      <c r="T95" s="17"/>
      <c r="U95" s="17"/>
      <c r="V95" s="17"/>
      <c r="AB95" s="30"/>
    </row>
    <row r="96" spans="1:230">
      <c r="A96" s="30"/>
      <c r="B96" s="15"/>
      <c r="C96" s="45"/>
      <c r="D96" s="17"/>
      <c r="E96" s="17"/>
      <c r="F96" s="105"/>
      <c r="G96" s="46"/>
      <c r="H96" s="105"/>
      <c r="I96" s="46"/>
      <c r="J96" s="107"/>
      <c r="K96" s="17"/>
      <c r="L96" s="17"/>
      <c r="M96" s="17"/>
      <c r="N96" s="17"/>
      <c r="O96" s="17"/>
      <c r="P96" s="17"/>
      <c r="Q96" s="17"/>
      <c r="R96" s="17"/>
      <c r="S96" s="17"/>
      <c r="T96" s="17"/>
      <c r="U96" s="17"/>
      <c r="V96" s="17"/>
      <c r="AB96" s="30"/>
    </row>
    <row r="97" spans="1:230" customFormat="1">
      <c r="A97" s="30"/>
      <c r="B97" s="33"/>
      <c r="C97" s="44"/>
      <c r="D97" s="44"/>
      <c r="E97" s="33"/>
      <c r="F97" s="33"/>
      <c r="G97" s="15"/>
      <c r="H97" s="15"/>
      <c r="I97" s="15"/>
      <c r="J97" s="15"/>
      <c r="K97" s="36"/>
      <c r="L97" s="36"/>
      <c r="M97" s="36"/>
      <c r="N97" s="36"/>
      <c r="O97" s="33"/>
      <c r="P97" s="33"/>
      <c r="Q97" s="33"/>
      <c r="R97" s="33"/>
      <c r="S97" s="33"/>
      <c r="T97" s="33"/>
      <c r="U97" s="33"/>
      <c r="V97" s="33"/>
      <c r="W97" s="33"/>
      <c r="X97" s="33"/>
      <c r="Y97" s="33"/>
      <c r="Z97" s="33"/>
      <c r="AA97" s="33"/>
      <c r="AB97" s="30"/>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30"/>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0"/>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30"/>
      <c r="B99" s="35"/>
      <c r="C99" s="41" t="s">
        <v>536</v>
      </c>
      <c r="D99" s="35"/>
      <c r="E99" s="35"/>
      <c r="F99" s="35"/>
      <c r="G99" s="35"/>
      <c r="H99" s="35"/>
      <c r="I99" s="35"/>
      <c r="J99" s="35"/>
      <c r="K99" s="35"/>
      <c r="L99" s="35"/>
      <c r="M99" s="35"/>
      <c r="N99" s="35"/>
      <c r="O99" s="35"/>
      <c r="P99" s="35"/>
      <c r="Q99" s="35"/>
      <c r="R99" s="35"/>
      <c r="S99" s="35"/>
      <c r="T99" s="35"/>
      <c r="U99" s="35"/>
      <c r="V99" s="35"/>
      <c r="W99" s="35"/>
      <c r="X99" s="35"/>
      <c r="Y99" s="35"/>
      <c r="Z99" s="35"/>
      <c r="AA99" s="35"/>
      <c r="AB99" s="30"/>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0"/>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30"/>
      <c r="B101" s="33"/>
      <c r="C101" s="44"/>
      <c r="D101" s="44"/>
      <c r="E101" s="33"/>
      <c r="F101" s="33"/>
      <c r="G101" s="15"/>
      <c r="H101" s="15"/>
      <c r="I101" s="15"/>
      <c r="J101" s="15"/>
      <c r="K101" s="36"/>
      <c r="L101" s="36"/>
      <c r="M101" s="36"/>
      <c r="N101" s="36"/>
      <c r="O101" s="33"/>
      <c r="P101" s="33"/>
      <c r="Q101" s="33"/>
      <c r="R101" s="33"/>
      <c r="S101" s="33"/>
      <c r="T101" s="33"/>
      <c r="U101" s="33"/>
      <c r="V101" s="33"/>
      <c r="W101" s="33"/>
      <c r="X101" s="33"/>
      <c r="Y101" s="33"/>
      <c r="Z101" s="33"/>
      <c r="AA101" s="33"/>
      <c r="AB101" s="30"/>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30"/>
      <c r="B102" s="33"/>
      <c r="C102" s="44"/>
      <c r="D102" s="44"/>
      <c r="E102" s="33"/>
      <c r="F102" s="33"/>
      <c r="H102" s="15"/>
      <c r="I102" s="15"/>
      <c r="J102" s="15"/>
      <c r="K102" s="15"/>
      <c r="L102" s="36"/>
      <c r="M102" s="36"/>
      <c r="N102" s="36"/>
      <c r="O102" s="33"/>
      <c r="P102" s="33"/>
      <c r="Q102" s="33"/>
      <c r="R102" s="33"/>
      <c r="S102" s="33"/>
      <c r="T102" s="33"/>
      <c r="U102" s="33"/>
      <c r="V102" s="33"/>
      <c r="W102" s="33"/>
      <c r="X102" s="33"/>
      <c r="Y102" s="33"/>
      <c r="Z102" s="33"/>
      <c r="AA102" s="33"/>
      <c r="AB102" s="30"/>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30"/>
      <c r="B103" s="33"/>
      <c r="C103" s="44"/>
      <c r="D103" s="44"/>
      <c r="E103" s="33"/>
      <c r="F103" s="33"/>
      <c r="G103" s="15"/>
      <c r="H103" s="15"/>
      <c r="I103" s="15"/>
      <c r="J103" s="15"/>
      <c r="K103" s="36"/>
      <c r="L103" s="36"/>
      <c r="M103" s="36"/>
      <c r="N103" s="36"/>
      <c r="O103" s="33"/>
      <c r="P103" s="33"/>
      <c r="Q103" s="33"/>
      <c r="R103" s="33"/>
      <c r="S103" s="33"/>
      <c r="T103" s="33"/>
      <c r="U103" s="33"/>
      <c r="V103" s="33"/>
      <c r="W103" s="33"/>
      <c r="X103" s="33"/>
      <c r="Y103" s="33"/>
      <c r="Z103" s="33"/>
      <c r="AA103" s="33"/>
      <c r="AB103" s="30"/>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30"/>
      <c r="B104" s="33"/>
      <c r="C104" s="44"/>
      <c r="D104" s="44"/>
      <c r="E104" s="36"/>
      <c r="F104" s="36" t="s">
        <v>455</v>
      </c>
      <c r="G104" s="29"/>
      <c r="H104" s="232" t="s">
        <v>457</v>
      </c>
      <c r="I104" s="232"/>
      <c r="J104" s="232"/>
      <c r="K104" s="232"/>
      <c r="L104" s="36"/>
      <c r="M104" s="36"/>
      <c r="N104" s="36"/>
      <c r="O104" s="33"/>
      <c r="P104" s="33"/>
      <c r="Q104" s="33"/>
      <c r="R104" s="33"/>
      <c r="S104" s="33"/>
      <c r="T104" s="33"/>
      <c r="U104" s="33"/>
      <c r="V104" s="33"/>
      <c r="W104" s="33"/>
      <c r="X104" s="33"/>
      <c r="Y104" s="33"/>
      <c r="Z104" s="33"/>
      <c r="AA104" s="33"/>
      <c r="AB104" s="30"/>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30"/>
      <c r="B105" s="33"/>
      <c r="C105" s="44"/>
      <c r="D105" s="44"/>
      <c r="E105" s="83"/>
      <c r="F105" s="83"/>
      <c r="G105" s="84"/>
      <c r="H105" s="84"/>
      <c r="I105" s="84"/>
      <c r="J105" s="84"/>
      <c r="K105" s="40"/>
      <c r="L105" s="40"/>
      <c r="M105" s="36"/>
      <c r="N105" s="36"/>
      <c r="O105" s="33"/>
      <c r="P105" s="33"/>
      <c r="Q105" s="33"/>
      <c r="R105" s="33"/>
      <c r="S105" s="33"/>
      <c r="T105" s="33"/>
      <c r="U105" s="33"/>
      <c r="V105" s="33"/>
      <c r="W105" s="33"/>
      <c r="X105" s="33"/>
      <c r="Y105" s="33"/>
      <c r="Z105" s="33"/>
      <c r="AA105" s="33"/>
      <c r="AB105" s="30"/>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30"/>
      <c r="B106" s="33"/>
      <c r="C106" s="44"/>
      <c r="D106" s="44"/>
      <c r="E106" s="81"/>
      <c r="F106" s="33"/>
      <c r="G106" s="15"/>
      <c r="H106" s="15"/>
      <c r="I106" s="15"/>
      <c r="J106" s="15"/>
      <c r="K106" s="36"/>
      <c r="L106" s="36"/>
      <c r="M106" s="36"/>
      <c r="N106" s="36"/>
      <c r="O106" s="33"/>
      <c r="P106" s="33"/>
      <c r="Q106" s="33"/>
      <c r="R106" s="33"/>
      <c r="S106" s="33"/>
      <c r="T106" s="33"/>
      <c r="U106" s="33"/>
      <c r="V106" s="33"/>
      <c r="W106" s="33"/>
      <c r="X106" s="33"/>
      <c r="Y106" s="33"/>
      <c r="Z106" s="33"/>
      <c r="AA106" s="33"/>
      <c r="AB106" s="30"/>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30"/>
      <c r="B107" s="33"/>
      <c r="C107" s="44"/>
      <c r="D107" s="44"/>
      <c r="E107" s="81"/>
      <c r="F107" s="36" t="s">
        <v>524</v>
      </c>
      <c r="G107" s="15"/>
      <c r="H107" s="232" t="s">
        <v>23</v>
      </c>
      <c r="I107" s="232"/>
      <c r="J107" s="232"/>
      <c r="K107" s="232"/>
      <c r="L107" s="36"/>
      <c r="M107" s="36"/>
      <c r="N107" s="36"/>
      <c r="O107" s="33"/>
      <c r="P107" s="33"/>
      <c r="Q107" s="33"/>
      <c r="R107" s="33"/>
      <c r="S107" s="33"/>
      <c r="T107" s="33"/>
      <c r="U107" s="33"/>
      <c r="V107" s="33"/>
      <c r="W107" s="33"/>
      <c r="X107" s="33"/>
      <c r="Y107" s="33"/>
      <c r="Z107" s="33"/>
      <c r="AA107" s="33"/>
      <c r="AB107" s="30"/>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30"/>
      <c r="B108" s="33"/>
      <c r="C108" s="44"/>
      <c r="D108" s="44"/>
      <c r="E108" s="109"/>
      <c r="F108" s="40"/>
      <c r="G108" s="84"/>
      <c r="H108" s="84"/>
      <c r="I108" s="110"/>
      <c r="J108" s="84"/>
      <c r="K108" s="40"/>
      <c r="L108" s="40"/>
      <c r="M108" s="96"/>
      <c r="N108" s="36"/>
      <c r="O108" s="33"/>
      <c r="P108" s="33"/>
      <c r="Q108" s="33"/>
      <c r="R108" s="33"/>
      <c r="S108" s="33"/>
      <c r="T108" s="33"/>
      <c r="U108" s="33"/>
      <c r="V108" s="33"/>
      <c r="W108" s="33"/>
      <c r="X108" s="33"/>
      <c r="Y108" s="33"/>
      <c r="Z108" s="33"/>
      <c r="AA108" s="33"/>
      <c r="AB108" s="30"/>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30"/>
      <c r="B109" s="33"/>
      <c r="C109" s="44"/>
      <c r="D109" s="44"/>
      <c r="E109" s="81"/>
      <c r="F109" s="15"/>
      <c r="G109" s="15"/>
      <c r="H109" s="15"/>
      <c r="I109" s="15"/>
      <c r="J109" s="15"/>
      <c r="K109" s="15"/>
      <c r="L109" s="15"/>
      <c r="M109" s="36"/>
      <c r="N109" s="36"/>
      <c r="O109" s="33"/>
      <c r="P109" s="33"/>
      <c r="Q109" s="33"/>
      <c r="R109" s="33"/>
      <c r="S109" s="33"/>
      <c r="T109" s="33"/>
      <c r="U109" s="33"/>
      <c r="V109" s="33"/>
      <c r="W109" s="33"/>
      <c r="X109" s="33"/>
      <c r="Y109" s="33"/>
      <c r="Z109" s="33"/>
      <c r="AA109" s="33"/>
      <c r="AB109" s="30"/>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30"/>
      <c r="B110" s="33"/>
      <c r="C110" s="44"/>
      <c r="D110" s="44"/>
      <c r="E110" s="33"/>
      <c r="F110" s="36" t="s">
        <v>519</v>
      </c>
      <c r="G110" s="15"/>
      <c r="H110" s="232" t="s">
        <v>454</v>
      </c>
      <c r="I110" s="232"/>
      <c r="J110" s="232"/>
      <c r="K110" s="232"/>
      <c r="L110" s="68"/>
      <c r="M110" s="36"/>
      <c r="N110" s="36"/>
      <c r="O110" s="33"/>
      <c r="P110" s="33"/>
      <c r="Q110" s="33"/>
      <c r="R110" s="33"/>
      <c r="S110" s="33"/>
      <c r="T110" s="33"/>
      <c r="U110" s="33"/>
      <c r="V110" s="33"/>
      <c r="W110" s="33"/>
      <c r="X110" s="33"/>
      <c r="Y110" s="33"/>
      <c r="Z110" s="33"/>
      <c r="AA110" s="33"/>
      <c r="AB110" s="30"/>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30"/>
      <c r="B111" s="15"/>
      <c r="C111" s="17"/>
      <c r="D111" s="17"/>
      <c r="E111" s="17"/>
      <c r="F111" s="15"/>
      <c r="G111" s="17"/>
      <c r="H111" s="17"/>
      <c r="I111" s="17"/>
      <c r="J111" s="17"/>
      <c r="K111" s="17"/>
      <c r="L111" s="17"/>
      <c r="M111" s="17"/>
      <c r="N111" s="17"/>
      <c r="O111" s="17"/>
      <c r="P111" s="17"/>
      <c r="Q111" s="17"/>
      <c r="R111" s="17"/>
      <c r="S111" s="17"/>
      <c r="T111" s="17"/>
      <c r="U111" s="17"/>
      <c r="V111" s="17"/>
      <c r="AB111" s="30"/>
    </row>
    <row r="112" spans="1:230" ht="15" customHeight="1">
      <c r="A112" s="30"/>
      <c r="B112" s="15"/>
      <c r="C112" s="19"/>
      <c r="D112" s="19"/>
      <c r="E112" s="19"/>
      <c r="F112" s="36"/>
      <c r="G112" s="15"/>
      <c r="H112" s="85" t="s">
        <v>3</v>
      </c>
      <c r="I112" s="15"/>
      <c r="J112" s="246">
        <v>0</v>
      </c>
      <c r="K112" s="246"/>
      <c r="L112" s="96" t="s">
        <v>7</v>
      </c>
      <c r="M112" s="19"/>
      <c r="N112" s="19"/>
      <c r="O112" s="19"/>
      <c r="P112" s="19"/>
      <c r="Q112" s="19"/>
      <c r="R112" s="19"/>
      <c r="S112" s="19"/>
      <c r="T112" s="19"/>
      <c r="U112" s="19"/>
      <c r="V112" s="19"/>
      <c r="W112" s="19"/>
      <c r="X112" s="19"/>
      <c r="Y112" s="19"/>
      <c r="Z112" s="19"/>
      <c r="AA112" s="19"/>
      <c r="AB112" s="30"/>
    </row>
    <row r="113" spans="1:28" ht="15" customHeight="1">
      <c r="A113" s="30"/>
      <c r="B113" s="15"/>
      <c r="C113" s="19"/>
      <c r="D113" s="19"/>
      <c r="E113" s="19"/>
      <c r="F113" s="36"/>
      <c r="G113" s="15"/>
      <c r="H113" s="85"/>
      <c r="I113" s="15"/>
      <c r="J113" s="87"/>
      <c r="K113" s="87"/>
      <c r="L113" s="96"/>
      <c r="M113" s="19"/>
      <c r="N113" s="19"/>
      <c r="O113" s="19"/>
      <c r="P113" s="19"/>
      <c r="Q113" s="19"/>
      <c r="R113" s="19"/>
      <c r="S113" s="19"/>
      <c r="T113" s="19"/>
      <c r="U113" s="19"/>
      <c r="V113" s="19"/>
      <c r="W113" s="19"/>
      <c r="X113" s="19"/>
      <c r="Y113" s="19"/>
      <c r="Z113" s="19"/>
      <c r="AA113" s="19"/>
      <c r="AB113" s="30"/>
    </row>
    <row r="114" spans="1:28" ht="15" customHeight="1">
      <c r="A114" s="30"/>
      <c r="B114" s="15"/>
      <c r="C114" s="19"/>
      <c r="D114" s="19"/>
      <c r="E114" s="19"/>
      <c r="F114" s="36"/>
      <c r="G114" s="15"/>
      <c r="H114" s="85" t="s">
        <v>5</v>
      </c>
      <c r="I114" s="15"/>
      <c r="J114" s="246">
        <v>0</v>
      </c>
      <c r="K114" s="246"/>
      <c r="L114" s="96" t="s">
        <v>7</v>
      </c>
      <c r="M114" s="19"/>
      <c r="N114" s="19"/>
      <c r="O114" s="19"/>
      <c r="P114" s="19"/>
      <c r="Q114" s="19"/>
      <c r="R114" s="19"/>
      <c r="S114" s="19"/>
      <c r="T114" s="19"/>
      <c r="U114" s="19"/>
      <c r="V114" s="19"/>
      <c r="W114" s="19"/>
      <c r="X114" s="19"/>
      <c r="Y114" s="19"/>
      <c r="Z114" s="19"/>
      <c r="AA114" s="19"/>
      <c r="AB114" s="30"/>
    </row>
    <row r="115" spans="1:28" ht="15" customHeight="1">
      <c r="A115" s="30"/>
      <c r="B115" s="15"/>
      <c r="C115" s="19"/>
      <c r="D115" s="19"/>
      <c r="E115" s="19"/>
      <c r="F115" s="36"/>
      <c r="G115" s="15"/>
      <c r="H115" s="85"/>
      <c r="I115" s="15"/>
      <c r="J115" s="87"/>
      <c r="K115" s="87"/>
      <c r="L115" s="96"/>
      <c r="M115" s="19"/>
      <c r="N115" s="19"/>
      <c r="O115" s="19"/>
      <c r="P115" s="19"/>
      <c r="Q115" s="115" t="str">
        <f>M27&amp;" [m]"</f>
        <v>4,3 [m]</v>
      </c>
      <c r="R115" s="111"/>
      <c r="S115" s="111"/>
      <c r="T115" s="111"/>
      <c r="U115" s="111"/>
      <c r="V115" s="111"/>
      <c r="W115" s="79" t="str">
        <f>M24&amp;" [m]"</f>
        <v>6,25 [m]</v>
      </c>
      <c r="X115" s="111"/>
      <c r="Y115" s="19"/>
      <c r="Z115" s="19"/>
      <c r="AA115" s="19"/>
      <c r="AB115" s="30"/>
    </row>
    <row r="116" spans="1:28" ht="15" customHeight="1">
      <c r="A116" s="30"/>
      <c r="B116" s="15"/>
      <c r="C116" s="19"/>
      <c r="D116" s="19"/>
      <c r="E116" s="33"/>
      <c r="F116" s="36" t="s">
        <v>447</v>
      </c>
      <c r="G116" s="15"/>
      <c r="H116" s="232" t="s">
        <v>454</v>
      </c>
      <c r="I116" s="232"/>
      <c r="J116" s="232"/>
      <c r="K116" s="232"/>
      <c r="L116" s="36"/>
      <c r="M116" s="19"/>
      <c r="N116" s="19"/>
      <c r="O116" s="19"/>
      <c r="P116" s="19"/>
      <c r="Q116" s="19"/>
      <c r="R116" s="19"/>
      <c r="S116" s="19"/>
      <c r="T116" s="19"/>
      <c r="U116" s="19"/>
      <c r="V116" s="19"/>
      <c r="W116" s="19"/>
      <c r="X116" s="19"/>
      <c r="Y116" s="19"/>
      <c r="Z116" s="19"/>
      <c r="AA116" s="19"/>
      <c r="AB116" s="30"/>
    </row>
    <row r="117" spans="1:28" ht="15" customHeight="1">
      <c r="A117" s="30"/>
      <c r="B117" s="15"/>
      <c r="C117" s="19"/>
      <c r="D117" s="19"/>
      <c r="E117" s="15"/>
      <c r="F117" s="15"/>
      <c r="G117" s="15"/>
      <c r="H117" s="15"/>
      <c r="I117" s="15"/>
      <c r="J117" s="15"/>
      <c r="K117" s="36"/>
      <c r="L117" s="36"/>
      <c r="M117" s="19"/>
      <c r="N117" s="19"/>
      <c r="O117" s="19"/>
      <c r="P117" s="19"/>
      <c r="Q117" s="19"/>
      <c r="R117" s="19"/>
      <c r="S117" s="19"/>
      <c r="T117" s="19"/>
      <c r="U117" s="19"/>
      <c r="V117" s="19"/>
      <c r="W117" s="19"/>
      <c r="X117" s="19"/>
      <c r="Y117" s="19"/>
      <c r="Z117" s="19"/>
      <c r="AA117" s="19"/>
      <c r="AB117" s="30"/>
    </row>
    <row r="118" spans="1:28" ht="15" customHeight="1">
      <c r="A118" s="30"/>
      <c r="B118" s="15"/>
      <c r="C118" s="19"/>
      <c r="D118" s="19"/>
      <c r="E118" s="108" t="s">
        <v>489</v>
      </c>
      <c r="F118" s="15"/>
      <c r="G118" s="15"/>
      <c r="H118" s="15"/>
      <c r="I118" s="15"/>
      <c r="J118" s="15"/>
      <c r="K118" s="36"/>
      <c r="L118" s="36"/>
      <c r="M118" s="19"/>
      <c r="N118" s="19"/>
      <c r="O118" s="19"/>
      <c r="P118" s="19"/>
      <c r="Q118" s="19"/>
      <c r="R118" s="19"/>
      <c r="S118" s="19"/>
      <c r="T118" s="19"/>
      <c r="U118" s="19"/>
      <c r="V118" s="19"/>
      <c r="W118" s="19"/>
      <c r="X118" s="19"/>
      <c r="Y118" s="19"/>
      <c r="Z118" s="19"/>
      <c r="AA118" s="19"/>
      <c r="AB118" s="30"/>
    </row>
    <row r="119" spans="1:28" ht="15" customHeight="1">
      <c r="A119" s="30"/>
      <c r="B119" s="15"/>
      <c r="C119" s="19"/>
      <c r="D119" s="19"/>
      <c r="E119" s="118"/>
      <c r="F119" s="84"/>
      <c r="G119" s="84"/>
      <c r="H119" s="84"/>
      <c r="I119" s="84"/>
      <c r="J119" s="84"/>
      <c r="K119" s="40"/>
      <c r="L119" s="40"/>
      <c r="M119" s="117"/>
      <c r="N119" s="117"/>
      <c r="O119" s="19"/>
      <c r="P119" s="19"/>
      <c r="Q119" s="19"/>
      <c r="R119" s="19"/>
      <c r="S119" s="19"/>
      <c r="T119" s="19"/>
      <c r="U119" s="19"/>
      <c r="V119" s="19"/>
      <c r="W119" s="19"/>
      <c r="X119" s="19"/>
      <c r="Y119" s="19"/>
      <c r="Z119" s="19"/>
      <c r="AA119" s="19"/>
      <c r="AB119" s="30"/>
    </row>
    <row r="120" spans="1:28" ht="15" customHeight="1">
      <c r="A120" s="30"/>
      <c r="B120" s="15"/>
      <c r="C120" s="19"/>
      <c r="D120" s="19"/>
      <c r="E120" s="33"/>
      <c r="F120" s="33"/>
      <c r="G120" s="15"/>
      <c r="H120" s="15"/>
      <c r="I120" s="15"/>
      <c r="J120" s="15"/>
      <c r="K120" s="36"/>
      <c r="L120" s="36"/>
      <c r="M120" s="19"/>
      <c r="N120" s="19"/>
      <c r="O120" s="19"/>
      <c r="P120" s="19"/>
      <c r="Q120" s="19"/>
      <c r="R120" s="19"/>
      <c r="S120" s="19"/>
      <c r="T120" s="19"/>
      <c r="U120" s="19"/>
      <c r="V120" s="19"/>
      <c r="W120" s="19"/>
      <c r="X120" s="19"/>
      <c r="Y120" s="19"/>
      <c r="Z120" s="19"/>
      <c r="AA120" s="19"/>
      <c r="AB120" s="30"/>
    </row>
    <row r="121" spans="1:28" ht="15" customHeight="1">
      <c r="A121" s="30"/>
      <c r="B121" s="15"/>
      <c r="C121" s="19"/>
      <c r="D121" s="19"/>
      <c r="E121" s="36"/>
      <c r="F121" s="36" t="s">
        <v>474</v>
      </c>
      <c r="G121" s="29"/>
      <c r="H121" s="15"/>
      <c r="I121" s="90"/>
      <c r="J121" s="90"/>
      <c r="K121" s="90"/>
      <c r="L121" s="246" t="s">
        <v>458</v>
      </c>
      <c r="M121" s="246"/>
      <c r="N121" s="90"/>
      <c r="O121" s="19"/>
      <c r="P121" s="19"/>
      <c r="Q121" s="19"/>
      <c r="R121" s="19"/>
      <c r="S121" s="19"/>
      <c r="T121" s="19"/>
      <c r="U121" s="19"/>
      <c r="V121" s="19"/>
      <c r="W121" s="19"/>
      <c r="X121" s="19"/>
      <c r="Y121" s="19"/>
      <c r="Z121" s="19"/>
      <c r="AA121" s="19"/>
      <c r="AB121" s="30"/>
    </row>
    <row r="122" spans="1:28" ht="15" customHeight="1">
      <c r="A122" s="30"/>
      <c r="B122" s="15"/>
      <c r="C122" s="19"/>
      <c r="D122" s="19"/>
      <c r="E122" s="33"/>
      <c r="F122" s="33"/>
      <c r="G122" s="15"/>
      <c r="H122" s="15"/>
      <c r="I122" s="15"/>
      <c r="J122" s="15"/>
      <c r="K122" s="36"/>
      <c r="L122" s="36"/>
      <c r="M122" s="19"/>
      <c r="N122" s="19"/>
      <c r="O122" s="19"/>
      <c r="P122" s="19"/>
      <c r="Q122" s="19"/>
      <c r="R122" s="19"/>
      <c r="S122" s="19"/>
      <c r="T122" s="19"/>
      <c r="U122" s="19"/>
      <c r="V122" s="19"/>
      <c r="W122" s="19"/>
      <c r="X122" s="19"/>
      <c r="Y122" s="19"/>
      <c r="Z122" s="19"/>
      <c r="AA122" s="19"/>
      <c r="AB122" s="30"/>
    </row>
    <row r="123" spans="1:28" ht="15" customHeight="1">
      <c r="A123" s="30"/>
      <c r="B123" s="15"/>
      <c r="C123" s="19"/>
      <c r="D123" s="19"/>
      <c r="E123" s="108"/>
      <c r="F123" s="15"/>
      <c r="G123" s="15"/>
      <c r="H123" s="15"/>
      <c r="I123" s="15"/>
      <c r="J123" s="15"/>
      <c r="K123" s="36"/>
      <c r="L123" s="36"/>
      <c r="M123" s="19"/>
      <c r="N123" s="19"/>
      <c r="O123" s="19"/>
      <c r="P123" s="19"/>
      <c r="Q123" s="19"/>
      <c r="R123" s="19"/>
      <c r="S123" s="19"/>
      <c r="T123" s="19"/>
      <c r="U123" s="19"/>
      <c r="V123" s="19"/>
      <c r="W123" s="19"/>
      <c r="X123" s="19"/>
      <c r="Y123" s="19"/>
      <c r="Z123" s="19"/>
      <c r="AA123" s="19"/>
      <c r="AB123" s="30"/>
    </row>
    <row r="124" spans="1:28" ht="15" customHeight="1">
      <c r="A124" s="30"/>
      <c r="B124" s="15"/>
      <c r="C124" s="19"/>
      <c r="D124" s="19"/>
      <c r="E124" s="108"/>
      <c r="F124" s="15"/>
      <c r="G124" s="15"/>
      <c r="H124" s="15"/>
      <c r="I124" s="15"/>
      <c r="J124" s="15"/>
      <c r="K124" s="36"/>
      <c r="L124" s="36"/>
      <c r="M124" s="19"/>
      <c r="N124" s="19"/>
      <c r="O124" s="19"/>
      <c r="P124" s="19"/>
      <c r="Q124" s="19"/>
      <c r="R124" s="19"/>
      <c r="S124" s="19"/>
      <c r="T124" s="19"/>
      <c r="U124" s="19"/>
      <c r="V124" s="19"/>
      <c r="W124" s="19"/>
      <c r="X124" s="19"/>
      <c r="Y124" s="19"/>
      <c r="Z124" s="19"/>
      <c r="AA124" s="19"/>
      <c r="AB124" s="30"/>
    </row>
    <row r="125" spans="1:28" ht="15" customHeight="1">
      <c r="A125" s="30"/>
      <c r="B125" s="15"/>
      <c r="C125" s="100"/>
      <c r="D125" s="17"/>
      <c r="E125" s="17"/>
      <c r="F125" s="15"/>
      <c r="G125" s="17"/>
      <c r="H125" s="17"/>
      <c r="I125" s="17"/>
      <c r="J125" s="17"/>
      <c r="K125" s="17"/>
      <c r="L125" s="17"/>
      <c r="M125" s="100"/>
      <c r="N125" s="19"/>
      <c r="O125" s="19"/>
      <c r="P125" s="19"/>
      <c r="Q125" s="19"/>
      <c r="R125" s="19"/>
      <c r="S125" s="19"/>
      <c r="T125" s="19"/>
      <c r="U125" s="19"/>
      <c r="V125" s="19"/>
      <c r="W125" s="19"/>
      <c r="X125" s="19"/>
      <c r="Y125" s="19"/>
      <c r="Z125" s="19"/>
      <c r="AA125" s="19"/>
      <c r="AB125" s="30"/>
    </row>
    <row r="126" spans="1:28" ht="15" customHeight="1">
      <c r="A126" s="30"/>
      <c r="B126" s="15"/>
      <c r="C126" s="33"/>
      <c r="D126" s="104" t="s">
        <v>526</v>
      </c>
      <c r="E126" s="43"/>
      <c r="F126" s="42"/>
      <c r="G126" s="42"/>
      <c r="H126" s="43"/>
      <c r="I126" s="104" t="s">
        <v>527</v>
      </c>
      <c r="J126" s="43"/>
      <c r="K126" s="43"/>
      <c r="L126" s="104" t="s">
        <v>533</v>
      </c>
      <c r="M126" s="43"/>
      <c r="N126" s="43"/>
      <c r="O126" s="104" t="s">
        <v>534</v>
      </c>
      <c r="P126" s="43"/>
      <c r="Q126" s="43"/>
      <c r="R126" s="19"/>
      <c r="S126" s="19"/>
      <c r="T126" s="19"/>
      <c r="U126" s="19"/>
      <c r="V126" s="19"/>
      <c r="W126" s="19"/>
      <c r="X126" s="19"/>
      <c r="Y126" s="19"/>
      <c r="Z126" s="19"/>
      <c r="AA126" s="19"/>
      <c r="AB126" s="30"/>
    </row>
    <row r="127" spans="1:28" ht="15" customHeight="1">
      <c r="A127" s="30"/>
      <c r="B127" s="15"/>
      <c r="C127" s="33"/>
      <c r="D127" s="37"/>
      <c r="E127" s="33"/>
      <c r="F127" s="37"/>
      <c r="G127" s="37"/>
      <c r="H127" s="33"/>
      <c r="I127" s="33"/>
      <c r="J127" s="17"/>
      <c r="K127" s="17"/>
      <c r="L127" s="17"/>
      <c r="M127" s="17"/>
      <c r="N127" s="19"/>
      <c r="O127" s="19"/>
      <c r="P127" s="19"/>
      <c r="Q127" s="19"/>
      <c r="R127" s="19"/>
      <c r="S127" s="19"/>
      <c r="T127" s="19"/>
      <c r="U127" s="19"/>
      <c r="V127" s="19"/>
      <c r="W127" s="19"/>
      <c r="X127" s="19"/>
      <c r="Y127" s="19"/>
      <c r="Z127" s="19"/>
      <c r="AA127" s="19"/>
      <c r="AB127" s="30"/>
    </row>
    <row r="128" spans="1:28" ht="15" customHeight="1">
      <c r="A128" s="30"/>
      <c r="B128" s="15"/>
      <c r="C128" s="36" t="s">
        <v>531</v>
      </c>
      <c r="D128" s="15"/>
      <c r="E128" s="253" t="str">
        <f>Obliczenia2!F63&amp;", "&amp;Obliczenia2!H63</f>
        <v>Spadzisty, Izolowany</v>
      </c>
      <c r="F128" s="253"/>
      <c r="G128" s="253"/>
      <c r="H128" s="253"/>
      <c r="I128" s="105">
        <f>Obliczenia2!L40</f>
        <v>0</v>
      </c>
      <c r="J128" s="46" t="s">
        <v>17</v>
      </c>
      <c r="K128" s="107"/>
      <c r="L128" s="105">
        <f>Obliczenia2!L68</f>
        <v>671</v>
      </c>
      <c r="M128" s="46" t="s">
        <v>17</v>
      </c>
      <c r="N128" s="19"/>
      <c r="O128" s="105">
        <f>Obliczenia2!L55</f>
        <v>268</v>
      </c>
      <c r="P128" s="46" t="s">
        <v>17</v>
      </c>
      <c r="Q128" s="19"/>
      <c r="R128" s="19"/>
      <c r="S128" s="19"/>
      <c r="T128" s="19"/>
      <c r="U128" s="19"/>
      <c r="V128" s="19"/>
      <c r="W128" s="19"/>
      <c r="X128" s="19"/>
      <c r="Y128" s="19"/>
      <c r="Z128" s="19"/>
      <c r="AA128" s="19"/>
      <c r="AB128" s="30"/>
    </row>
    <row r="129" spans="1:230" ht="15" customHeight="1">
      <c r="A129" s="30"/>
      <c r="B129" s="15"/>
      <c r="C129" s="19"/>
      <c r="D129" s="19"/>
      <c r="E129" s="108"/>
      <c r="F129" s="15"/>
      <c r="G129" s="15"/>
      <c r="H129" s="15"/>
      <c r="I129" s="15"/>
      <c r="J129" s="15"/>
      <c r="K129" s="36"/>
      <c r="L129" s="36"/>
      <c r="M129" s="19"/>
      <c r="N129" s="19"/>
      <c r="O129" s="19"/>
      <c r="P129" s="19"/>
      <c r="Q129" s="19"/>
      <c r="R129" s="19"/>
      <c r="S129" s="19"/>
      <c r="T129" s="19"/>
      <c r="U129" s="19"/>
      <c r="V129" s="19"/>
      <c r="W129" s="19"/>
      <c r="X129" s="19"/>
      <c r="Y129" s="19"/>
      <c r="Z129" s="19"/>
      <c r="AA129" s="19"/>
      <c r="AB129" s="30"/>
    </row>
    <row r="130" spans="1:230" ht="15" customHeight="1">
      <c r="A130" s="30"/>
      <c r="B130" s="15"/>
      <c r="C130" s="45" t="s">
        <v>521</v>
      </c>
      <c r="D130" s="17"/>
      <c r="E130" s="17"/>
      <c r="F130" s="105"/>
      <c r="G130" s="46"/>
      <c r="H130" s="15"/>
      <c r="I130" s="283">
        <f>I128+L128+O128</f>
        <v>939</v>
      </c>
      <c r="J130" s="46" t="s">
        <v>17</v>
      </c>
      <c r="K130" s="36"/>
      <c r="L130" s="36"/>
      <c r="M130" s="19"/>
      <c r="N130" s="19"/>
      <c r="O130" s="19"/>
      <c r="P130" s="19"/>
      <c r="Q130" s="19"/>
      <c r="R130" s="19"/>
      <c r="S130" s="19"/>
      <c r="T130" s="19"/>
      <c r="U130" s="19"/>
      <c r="V130" s="19"/>
      <c r="W130" s="19"/>
      <c r="X130" s="19"/>
      <c r="Y130" s="19"/>
      <c r="Z130" s="19"/>
      <c r="AA130" s="19"/>
      <c r="AB130" s="30"/>
    </row>
    <row r="131" spans="1:230" ht="15" customHeight="1">
      <c r="A131" s="30"/>
      <c r="B131" s="15"/>
      <c r="C131" s="19"/>
      <c r="D131" s="19"/>
      <c r="E131" s="15"/>
      <c r="F131" s="15"/>
      <c r="G131" s="15"/>
      <c r="H131" s="15"/>
      <c r="I131" s="15"/>
      <c r="J131" s="15"/>
      <c r="K131" s="36"/>
      <c r="L131" s="36"/>
      <c r="M131" s="19"/>
      <c r="N131" s="19"/>
      <c r="O131" s="19"/>
      <c r="P131" s="19"/>
      <c r="Q131" s="19"/>
      <c r="R131" s="19"/>
      <c r="S131" s="19"/>
      <c r="T131" s="19"/>
      <c r="U131" s="19"/>
      <c r="V131" s="19"/>
      <c r="W131" s="19"/>
      <c r="X131" s="19"/>
      <c r="Y131" s="19"/>
      <c r="Z131" s="19"/>
      <c r="AA131" s="19"/>
      <c r="AB131" s="30"/>
    </row>
    <row r="132" spans="1:230" ht="9" customHeight="1">
      <c r="A132" s="30"/>
      <c r="B132" s="15"/>
      <c r="C132" s="19"/>
      <c r="D132" s="19"/>
      <c r="E132" s="15"/>
      <c r="F132" s="15"/>
      <c r="G132" s="15"/>
      <c r="H132" s="15"/>
      <c r="I132" s="15"/>
      <c r="J132" s="15"/>
      <c r="K132" s="36"/>
      <c r="L132" s="36"/>
      <c r="M132" s="19"/>
      <c r="N132" s="19"/>
      <c r="O132" s="19"/>
      <c r="P132" s="19"/>
      <c r="Q132" s="19"/>
      <c r="R132" s="19"/>
      <c r="S132" s="19"/>
      <c r="T132" s="19"/>
      <c r="U132" s="19"/>
      <c r="V132" s="19"/>
      <c r="W132" s="19"/>
      <c r="X132" s="19"/>
      <c r="Y132" s="19"/>
      <c r="Z132" s="19"/>
      <c r="AA132" s="19"/>
      <c r="AB132" s="30"/>
    </row>
    <row r="133" spans="1:230" customFormat="1">
      <c r="A133" s="30"/>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0"/>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30"/>
      <c r="B134" s="35"/>
      <c r="C134" s="41" t="s">
        <v>537</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0"/>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30"/>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0"/>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ht="15" customHeight="1">
      <c r="A136" s="30"/>
      <c r="B136" s="15"/>
      <c r="C136" s="19"/>
      <c r="D136" s="19"/>
      <c r="E136" s="15"/>
      <c r="F136" s="15"/>
      <c r="G136" s="15"/>
      <c r="H136" s="15"/>
      <c r="I136" s="15"/>
      <c r="J136" s="15"/>
      <c r="K136" s="36"/>
      <c r="L136" s="36"/>
      <c r="M136" s="19"/>
      <c r="N136" s="19"/>
      <c r="O136" s="19"/>
      <c r="P136" s="19"/>
      <c r="Q136" s="19"/>
      <c r="R136" s="19"/>
      <c r="S136" s="19"/>
      <c r="T136" s="19"/>
      <c r="U136" s="19"/>
      <c r="V136" s="19"/>
      <c r="W136" s="19"/>
      <c r="X136" s="19"/>
      <c r="Y136" s="19"/>
      <c r="Z136" s="19"/>
      <c r="AA136" s="19"/>
      <c r="AB136" s="30"/>
    </row>
    <row r="137" spans="1:230" ht="15" customHeight="1">
      <c r="A137" s="30"/>
      <c r="B137" s="15"/>
      <c r="C137" s="15"/>
      <c r="D137" s="15"/>
      <c r="E137" s="36"/>
      <c r="F137" s="36"/>
      <c r="G137" s="36"/>
      <c r="H137" s="36"/>
      <c r="I137" s="33"/>
      <c r="J137" s="15"/>
      <c r="K137" s="15"/>
      <c r="L137" s="15"/>
      <c r="M137" s="15"/>
      <c r="N137" s="15"/>
      <c r="O137" s="15"/>
      <c r="P137" s="36"/>
      <c r="Q137" s="36"/>
      <c r="R137" s="36"/>
      <c r="S137" s="36"/>
      <c r="T137" s="19"/>
      <c r="U137" s="19"/>
      <c r="V137" s="19"/>
      <c r="W137" s="19"/>
      <c r="X137" s="19"/>
      <c r="Y137" s="19"/>
      <c r="Z137" s="19"/>
      <c r="AA137" s="19"/>
      <c r="AB137" s="30"/>
    </row>
    <row r="138" spans="1:230" ht="15" customHeight="1">
      <c r="A138" s="30"/>
      <c r="B138" s="15"/>
      <c r="C138" s="36" t="s">
        <v>31</v>
      </c>
      <c r="D138" s="36"/>
      <c r="E138" s="36"/>
      <c r="F138" s="36"/>
      <c r="G138" s="134" t="s">
        <v>458</v>
      </c>
      <c r="H138" s="36"/>
      <c r="I138" s="76" t="str">
        <f>Obliczenia2!C73&amp;" [W]"</f>
        <v>150 [W]</v>
      </c>
      <c r="J138" s="46"/>
      <c r="K138" s="15"/>
      <c r="L138" s="15"/>
      <c r="M138" s="36" t="s">
        <v>532</v>
      </c>
      <c r="N138" s="15"/>
      <c r="O138" s="36"/>
      <c r="P138" s="36"/>
      <c r="Q138" s="252" t="s">
        <v>459</v>
      </c>
      <c r="R138" s="252"/>
      <c r="S138" s="39"/>
      <c r="T138" s="76" t="str">
        <f>Obliczenia2!C75&amp;" [W]"</f>
        <v>75 [W]</v>
      </c>
      <c r="U138" s="19"/>
      <c r="V138" s="19"/>
      <c r="W138" s="19"/>
      <c r="X138" s="19"/>
      <c r="Y138" s="19"/>
      <c r="Z138" s="19"/>
      <c r="AA138" s="19"/>
      <c r="AB138" s="30"/>
    </row>
    <row r="139" spans="1:230" ht="15" customHeight="1">
      <c r="A139" s="30"/>
      <c r="B139" s="15"/>
      <c r="C139" s="40"/>
      <c r="D139" s="40"/>
      <c r="E139" s="40"/>
      <c r="F139" s="40"/>
      <c r="G139" s="40"/>
      <c r="H139" s="40"/>
      <c r="I139" s="80"/>
      <c r="J139" s="15"/>
      <c r="K139" s="15"/>
      <c r="L139" s="15"/>
      <c r="M139" s="40"/>
      <c r="N139" s="84"/>
      <c r="O139" s="40"/>
      <c r="P139" s="40"/>
      <c r="Q139" s="40"/>
      <c r="R139" s="40"/>
      <c r="S139" s="40"/>
      <c r="T139" s="117"/>
      <c r="U139" s="117"/>
      <c r="V139" s="19"/>
      <c r="W139" s="19"/>
      <c r="X139" s="19"/>
      <c r="Y139" s="19"/>
      <c r="Z139" s="19"/>
      <c r="AA139" s="19"/>
      <c r="AB139" s="30"/>
    </row>
    <row r="140" spans="1:230" ht="15" customHeight="1">
      <c r="A140" s="30"/>
      <c r="B140" s="15"/>
      <c r="C140" s="68"/>
      <c r="D140" s="68"/>
      <c r="E140" s="68"/>
      <c r="F140" s="36"/>
      <c r="G140" s="38"/>
      <c r="H140" s="36"/>
      <c r="I140" s="76"/>
      <c r="J140" s="15"/>
      <c r="K140" s="15"/>
      <c r="L140" s="15"/>
      <c r="M140" s="68"/>
      <c r="N140" s="15"/>
      <c r="O140" s="68"/>
      <c r="P140" s="68"/>
      <c r="Q140" s="36"/>
      <c r="R140" s="38"/>
      <c r="S140" s="36"/>
      <c r="T140" s="19"/>
      <c r="U140" s="19"/>
      <c r="V140" s="19"/>
      <c r="W140" s="19"/>
      <c r="X140" s="19"/>
      <c r="Y140" s="19"/>
      <c r="Z140" s="19"/>
      <c r="AA140" s="19"/>
      <c r="AB140" s="30"/>
    </row>
    <row r="141" spans="1:230" ht="15" customHeight="1">
      <c r="A141" s="30"/>
      <c r="B141" s="15"/>
      <c r="C141" s="36" t="s">
        <v>32</v>
      </c>
      <c r="D141" s="36"/>
      <c r="E141" s="36"/>
      <c r="F141" s="36"/>
      <c r="G141" s="134" t="s">
        <v>458</v>
      </c>
      <c r="H141" s="36"/>
      <c r="I141" s="76" t="str">
        <f>Obliczenia2!C74&amp;" [W]"</f>
        <v>25 [W]</v>
      </c>
      <c r="J141" s="15"/>
      <c r="K141" s="15"/>
      <c r="L141" s="15"/>
      <c r="M141" s="36" t="s">
        <v>26</v>
      </c>
      <c r="N141" s="15"/>
      <c r="O141" s="36"/>
      <c r="P141" s="36"/>
      <c r="Q141" s="252" t="s">
        <v>458</v>
      </c>
      <c r="R141" s="252"/>
      <c r="S141" s="39"/>
      <c r="T141" s="76" t="str">
        <f>Obliczenia2!C77&amp;" [W]"</f>
        <v>150 [W]</v>
      </c>
      <c r="U141" s="19"/>
      <c r="V141" s="19"/>
      <c r="W141" s="19"/>
      <c r="X141" s="19"/>
      <c r="Y141" s="19"/>
      <c r="Z141" s="19"/>
      <c r="AA141" s="19"/>
      <c r="AB141" s="30"/>
    </row>
    <row r="142" spans="1:230" ht="15" customHeight="1">
      <c r="A142" s="30"/>
      <c r="B142" s="15"/>
      <c r="C142" s="40"/>
      <c r="D142" s="40"/>
      <c r="E142" s="40"/>
      <c r="F142" s="40"/>
      <c r="G142" s="40"/>
      <c r="H142" s="40"/>
      <c r="I142" s="80"/>
      <c r="J142" s="15"/>
      <c r="K142" s="15"/>
      <c r="L142" s="15"/>
      <c r="M142" s="40"/>
      <c r="N142" s="84"/>
      <c r="O142" s="40"/>
      <c r="P142" s="40"/>
      <c r="Q142" s="40"/>
      <c r="R142" s="40"/>
      <c r="S142" s="40"/>
      <c r="T142" s="117"/>
      <c r="U142" s="117"/>
      <c r="V142" s="19"/>
      <c r="W142" s="19"/>
      <c r="X142" s="19"/>
      <c r="Y142" s="19"/>
      <c r="Z142" s="19"/>
      <c r="AA142" s="19"/>
      <c r="AB142" s="30"/>
    </row>
    <row r="143" spans="1:230" ht="15" customHeight="1">
      <c r="A143" s="30"/>
      <c r="B143" s="15"/>
      <c r="C143" s="68"/>
      <c r="D143" s="68"/>
      <c r="E143" s="68"/>
      <c r="F143" s="36"/>
      <c r="G143" s="36"/>
      <c r="H143" s="36"/>
      <c r="I143" s="76"/>
      <c r="J143" s="15"/>
      <c r="K143" s="15"/>
      <c r="L143" s="15"/>
      <c r="M143" s="68"/>
      <c r="N143" s="15"/>
      <c r="O143" s="68"/>
      <c r="P143" s="68"/>
      <c r="Q143" s="36"/>
      <c r="R143" s="36"/>
      <c r="S143" s="36"/>
      <c r="T143" s="19"/>
      <c r="U143" s="19"/>
      <c r="V143" s="19"/>
      <c r="W143" s="19"/>
      <c r="X143" s="19"/>
      <c r="Y143" s="19"/>
      <c r="Z143" s="19"/>
      <c r="AA143" s="19"/>
      <c r="AB143" s="30"/>
    </row>
    <row r="144" spans="1:230" ht="15" customHeight="1">
      <c r="A144" s="30"/>
      <c r="B144" s="15"/>
      <c r="C144" s="36" t="s">
        <v>34</v>
      </c>
      <c r="D144" s="36"/>
      <c r="E144" s="36"/>
      <c r="F144" s="36"/>
      <c r="G144" s="134" t="s">
        <v>459</v>
      </c>
      <c r="H144" s="36"/>
      <c r="I144" s="76" t="str">
        <f>Obliczenia2!C76&amp;" [W]"</f>
        <v>175 [W]</v>
      </c>
      <c r="J144" s="15"/>
      <c r="K144" s="15"/>
      <c r="L144" s="15"/>
      <c r="M144" s="36" t="s">
        <v>28</v>
      </c>
      <c r="N144" s="15"/>
      <c r="O144" s="36"/>
      <c r="P144" s="36"/>
      <c r="Q144" s="252">
        <v>2</v>
      </c>
      <c r="R144" s="252"/>
      <c r="S144" s="39"/>
      <c r="T144" s="76" t="str">
        <f>Obliczenia2!F82&amp;" [W/os]"</f>
        <v>115 [W/os]</v>
      </c>
      <c r="U144" s="19"/>
      <c r="V144" s="19"/>
      <c r="W144" s="19"/>
      <c r="X144" s="19"/>
      <c r="Y144" s="19"/>
      <c r="Z144" s="19"/>
      <c r="AA144" s="19"/>
      <c r="AB144" s="30"/>
    </row>
    <row r="145" spans="1:230" ht="15" customHeight="1">
      <c r="A145" s="30"/>
      <c r="B145" s="15"/>
      <c r="C145" s="40"/>
      <c r="D145" s="40"/>
      <c r="E145" s="40"/>
      <c r="F145" s="40"/>
      <c r="G145" s="40"/>
      <c r="H145" s="40"/>
      <c r="I145" s="80"/>
      <c r="J145" s="15"/>
      <c r="K145" s="15"/>
      <c r="L145" s="15"/>
      <c r="M145" s="40"/>
      <c r="N145" s="84"/>
      <c r="O145" s="40"/>
      <c r="P145" s="40"/>
      <c r="Q145" s="40"/>
      <c r="R145" s="40"/>
      <c r="S145" s="40"/>
      <c r="T145" s="117"/>
      <c r="U145" s="117"/>
      <c r="V145" s="19"/>
      <c r="W145" s="19"/>
      <c r="X145" s="19"/>
      <c r="Y145" s="19"/>
      <c r="Z145" s="19"/>
      <c r="AA145" s="19"/>
      <c r="AB145" s="30"/>
    </row>
    <row r="146" spans="1:230" ht="15" customHeight="1">
      <c r="A146" s="30"/>
      <c r="B146" s="15"/>
      <c r="C146" s="19"/>
      <c r="D146" s="19"/>
      <c r="E146" s="15"/>
      <c r="F146" s="15"/>
      <c r="G146" s="15"/>
      <c r="H146" s="15"/>
      <c r="I146" s="15"/>
      <c r="J146" s="15"/>
      <c r="K146" s="36"/>
      <c r="L146" s="36"/>
      <c r="M146" s="19"/>
      <c r="N146" s="19"/>
      <c r="O146" s="19"/>
      <c r="P146" s="19"/>
      <c r="Q146" s="19"/>
      <c r="R146" s="19"/>
      <c r="S146" s="19"/>
      <c r="T146" s="19"/>
      <c r="U146" s="19"/>
      <c r="V146" s="19"/>
      <c r="W146" s="19"/>
      <c r="X146" s="19"/>
      <c r="Y146" s="19"/>
      <c r="Z146" s="19"/>
      <c r="AA146" s="19"/>
      <c r="AB146" s="30"/>
    </row>
    <row r="147" spans="1:230" ht="15" customHeight="1">
      <c r="A147" s="30"/>
      <c r="B147" s="15"/>
      <c r="C147" s="19"/>
      <c r="D147" s="19"/>
      <c r="E147" s="15"/>
      <c r="F147" s="15"/>
      <c r="G147" s="15"/>
      <c r="H147" s="15"/>
      <c r="I147" s="15"/>
      <c r="J147" s="15"/>
      <c r="K147" s="36"/>
      <c r="L147" s="36"/>
      <c r="M147" s="19"/>
      <c r="N147" s="19"/>
      <c r="O147" s="19"/>
      <c r="P147" s="19"/>
      <c r="Q147" s="19"/>
      <c r="R147" s="19"/>
      <c r="S147" s="19"/>
      <c r="T147" s="19"/>
      <c r="U147" s="19"/>
      <c r="V147" s="19"/>
      <c r="W147" s="19"/>
      <c r="X147" s="19"/>
      <c r="Y147" s="19"/>
      <c r="Z147" s="19"/>
      <c r="AA147" s="19"/>
      <c r="AB147" s="30"/>
    </row>
    <row r="148" spans="1:230" ht="15" customHeight="1">
      <c r="A148" s="30"/>
      <c r="B148" s="15"/>
      <c r="C148" s="100"/>
      <c r="D148" s="17"/>
      <c r="E148" s="17"/>
      <c r="F148" s="15"/>
      <c r="G148" s="17"/>
      <c r="H148" s="17"/>
      <c r="I148" s="17"/>
      <c r="J148" s="17"/>
      <c r="K148" s="17"/>
      <c r="L148" s="17"/>
      <c r="M148" s="100"/>
      <c r="N148" s="19"/>
      <c r="O148" s="19"/>
      <c r="P148" s="19"/>
      <c r="Q148" s="19"/>
      <c r="R148" s="19"/>
      <c r="S148" s="19"/>
      <c r="T148" s="19"/>
      <c r="U148" s="19"/>
      <c r="V148" s="19"/>
      <c r="W148" s="19"/>
      <c r="X148" s="19"/>
      <c r="Y148" s="19"/>
      <c r="Z148" s="19"/>
      <c r="AA148" s="19"/>
      <c r="AB148" s="30"/>
    </row>
    <row r="149" spans="1:230" ht="15" customHeight="1">
      <c r="A149" s="30"/>
      <c r="B149" s="15"/>
      <c r="C149" s="33"/>
      <c r="D149" s="104" t="s">
        <v>526</v>
      </c>
      <c r="E149" s="43"/>
      <c r="F149" s="42"/>
      <c r="G149" s="42"/>
      <c r="H149" s="43"/>
      <c r="I149" s="104"/>
      <c r="J149" s="43"/>
      <c r="K149" s="33"/>
      <c r="L149" s="116"/>
      <c r="M149" s="33"/>
      <c r="N149" s="19"/>
      <c r="O149" s="19"/>
      <c r="P149" s="19"/>
      <c r="Q149" s="19"/>
      <c r="R149" s="19"/>
      <c r="S149" s="19"/>
      <c r="T149" s="19"/>
      <c r="U149" s="19"/>
      <c r="V149" s="19"/>
      <c r="W149" s="19"/>
      <c r="X149" s="19"/>
      <c r="Y149" s="19"/>
      <c r="Z149" s="19"/>
      <c r="AA149" s="19"/>
      <c r="AB149" s="30"/>
    </row>
    <row r="150" spans="1:230" ht="15" customHeight="1">
      <c r="A150" s="30"/>
      <c r="B150" s="15"/>
      <c r="C150" s="33"/>
      <c r="D150" s="37"/>
      <c r="E150" s="33"/>
      <c r="F150" s="37"/>
      <c r="G150" s="37"/>
      <c r="H150" s="33"/>
      <c r="I150" s="33"/>
      <c r="J150" s="17"/>
      <c r="K150" s="17"/>
      <c r="L150" s="17"/>
      <c r="M150" s="17"/>
      <c r="N150" s="19"/>
      <c r="O150" s="19"/>
      <c r="P150" s="19"/>
      <c r="Q150" s="19"/>
      <c r="R150" s="19"/>
      <c r="S150" s="19"/>
      <c r="T150" s="19"/>
      <c r="U150" s="19"/>
      <c r="V150" s="19"/>
      <c r="W150" s="19"/>
      <c r="X150" s="19"/>
      <c r="Y150" s="19"/>
      <c r="Z150" s="19"/>
      <c r="AA150" s="19"/>
      <c r="AB150" s="30"/>
    </row>
    <row r="151" spans="1:230" ht="15" customHeight="1">
      <c r="A151" s="30"/>
      <c r="B151" s="15"/>
      <c r="C151" s="45" t="s">
        <v>521</v>
      </c>
      <c r="D151" s="17"/>
      <c r="E151" s="17"/>
      <c r="F151" s="105"/>
      <c r="G151" s="46"/>
      <c r="H151" s="15"/>
      <c r="I151" s="283">
        <f>Obliczenia2!L78+Obliczenia2!L83</f>
        <v>555</v>
      </c>
      <c r="J151" s="46" t="s">
        <v>17</v>
      </c>
      <c r="K151" s="36"/>
      <c r="L151" s="36"/>
      <c r="M151" s="19"/>
      <c r="N151" s="19"/>
      <c r="O151" s="19"/>
      <c r="P151" s="19"/>
      <c r="Q151" s="19"/>
      <c r="R151" s="19"/>
      <c r="S151" s="19"/>
      <c r="T151" s="19"/>
      <c r="U151" s="19"/>
      <c r="V151" s="19"/>
      <c r="W151" s="19"/>
      <c r="X151" s="19"/>
      <c r="Y151" s="19"/>
      <c r="Z151" s="19"/>
      <c r="AA151" s="19"/>
      <c r="AB151" s="30"/>
    </row>
    <row r="152" spans="1:230" ht="15" customHeight="1">
      <c r="A152" s="30"/>
      <c r="B152" s="15"/>
      <c r="C152" s="19"/>
      <c r="D152" s="19"/>
      <c r="E152" s="15"/>
      <c r="F152" s="15"/>
      <c r="G152" s="15"/>
      <c r="H152" s="15"/>
      <c r="I152" s="15"/>
      <c r="J152" s="15"/>
      <c r="K152" s="36"/>
      <c r="L152" s="36"/>
      <c r="M152" s="19"/>
      <c r="N152" s="19"/>
      <c r="O152" s="19"/>
      <c r="P152" s="19"/>
      <c r="Q152" s="19"/>
      <c r="R152" s="19"/>
      <c r="S152" s="19"/>
      <c r="T152" s="19"/>
      <c r="U152" s="19"/>
      <c r="V152" s="19"/>
      <c r="W152" s="19"/>
      <c r="X152" s="19"/>
      <c r="Y152" s="19"/>
      <c r="Z152" s="19"/>
      <c r="AA152" s="19"/>
      <c r="AB152" s="30"/>
    </row>
    <row r="153" spans="1:230" ht="9" customHeight="1">
      <c r="A153" s="30"/>
      <c r="B153" s="15"/>
      <c r="C153" s="19"/>
      <c r="D153" s="19"/>
      <c r="E153" s="15"/>
      <c r="F153" s="15"/>
      <c r="G153" s="15"/>
      <c r="H153" s="15"/>
      <c r="I153" s="15"/>
      <c r="J153" s="15"/>
      <c r="K153" s="36"/>
      <c r="L153" s="36"/>
      <c r="M153" s="19"/>
      <c r="N153" s="19"/>
      <c r="O153" s="19"/>
      <c r="P153" s="19"/>
      <c r="Q153" s="19"/>
      <c r="R153" s="19"/>
      <c r="S153" s="19"/>
      <c r="T153" s="19"/>
      <c r="U153" s="19"/>
      <c r="V153" s="19"/>
      <c r="W153" s="19"/>
      <c r="X153" s="19"/>
      <c r="Y153" s="19"/>
      <c r="Z153" s="19"/>
      <c r="AA153" s="19"/>
      <c r="AB153" s="30"/>
    </row>
    <row r="154" spans="1:230" customFormat="1">
      <c r="A154" s="30"/>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0"/>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30"/>
      <c r="B155" s="35"/>
      <c r="C155" s="41" t="s">
        <v>538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0"/>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30"/>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0"/>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ht="15" customHeight="1">
      <c r="A157" s="30"/>
      <c r="B157" s="15"/>
      <c r="C157" s="19"/>
      <c r="D157" s="19"/>
      <c r="E157" s="15"/>
      <c r="F157" s="15"/>
      <c r="G157" s="15"/>
      <c r="H157" s="15"/>
      <c r="I157" s="15"/>
      <c r="J157" s="15"/>
      <c r="K157" s="36"/>
      <c r="L157" s="36"/>
      <c r="M157" s="19"/>
      <c r="N157" s="19"/>
      <c r="O157" s="19"/>
      <c r="P157" s="19"/>
      <c r="Q157" s="19"/>
      <c r="R157" s="19"/>
      <c r="S157" s="19"/>
      <c r="T157" s="19"/>
      <c r="U157" s="19"/>
      <c r="V157" s="19"/>
      <c r="W157" s="19"/>
      <c r="X157" s="19"/>
      <c r="Y157" s="19"/>
      <c r="Z157" s="19"/>
      <c r="AA157" s="19"/>
      <c r="AB157" s="30"/>
    </row>
    <row r="158" spans="1:230" ht="15" customHeight="1">
      <c r="A158" s="30"/>
      <c r="B158" s="15"/>
      <c r="C158" s="15"/>
      <c r="D158" s="15"/>
      <c r="E158" s="36"/>
      <c r="F158" s="36"/>
      <c r="G158" s="36"/>
      <c r="H158" s="36"/>
      <c r="I158" s="33"/>
      <c r="J158" s="15"/>
      <c r="K158" s="15"/>
      <c r="L158" s="15"/>
      <c r="M158" s="15"/>
      <c r="N158" s="15"/>
      <c r="O158" s="15"/>
      <c r="P158" s="15"/>
      <c r="Q158" s="15"/>
      <c r="R158" s="15"/>
      <c r="S158" s="15"/>
      <c r="T158" s="15"/>
      <c r="U158" s="15"/>
      <c r="W158" s="19"/>
      <c r="X158" s="19"/>
      <c r="Y158" s="19"/>
      <c r="Z158" s="19"/>
      <c r="AA158" s="19"/>
      <c r="AB158" s="30"/>
    </row>
    <row r="159" spans="1:230" ht="15" customHeight="1">
      <c r="A159" s="30"/>
      <c r="B159" s="15"/>
      <c r="C159" s="36" t="s">
        <v>540</v>
      </c>
      <c r="D159" s="36"/>
      <c r="E159" s="36"/>
      <c r="F159" s="36"/>
      <c r="G159" s="15"/>
      <c r="H159" s="15"/>
      <c r="I159" s="15"/>
      <c r="J159" s="252" t="s">
        <v>459</v>
      </c>
      <c r="K159" s="252"/>
      <c r="L159" s="15"/>
      <c r="M159" s="76">
        <f>IF(J159="Tak",INT(S24*37)*(-1),0)</f>
        <v>0</v>
      </c>
      <c r="N159" s="76" t="str">
        <f>Obliczenia2!C95&amp;" [W]"</f>
        <v xml:space="preserve"> [W]</v>
      </c>
      <c r="O159" s="15"/>
      <c r="P159" s="15"/>
      <c r="Q159" s="15"/>
      <c r="R159" s="15"/>
      <c r="S159" s="15"/>
      <c r="T159" s="15"/>
      <c r="U159" s="15"/>
      <c r="W159" s="19"/>
      <c r="X159" s="19"/>
      <c r="Y159" s="19"/>
      <c r="Z159" s="19"/>
      <c r="AA159" s="19"/>
      <c r="AB159" s="30"/>
    </row>
    <row r="160" spans="1:230" ht="15" customHeight="1">
      <c r="A160" s="30"/>
      <c r="B160" s="15"/>
      <c r="C160" s="40"/>
      <c r="D160" s="40"/>
      <c r="E160" s="40"/>
      <c r="F160" s="40"/>
      <c r="G160" s="40"/>
      <c r="H160" s="40"/>
      <c r="I160" s="80"/>
      <c r="J160" s="84"/>
      <c r="K160" s="84"/>
      <c r="L160" s="84"/>
      <c r="M160" s="84"/>
      <c r="N160" s="84"/>
      <c r="O160" s="15"/>
      <c r="P160" s="15"/>
      <c r="Q160" s="15"/>
      <c r="R160" s="15"/>
      <c r="S160" s="15"/>
      <c r="T160" s="15"/>
      <c r="U160" s="15"/>
      <c r="W160" s="19"/>
      <c r="X160" s="19"/>
      <c r="Y160" s="19"/>
      <c r="Z160" s="19"/>
      <c r="AA160" s="19"/>
      <c r="AB160" s="30"/>
    </row>
    <row r="161" spans="1:230" ht="15" customHeight="1">
      <c r="A161" s="30"/>
      <c r="B161" s="15"/>
      <c r="C161" s="15"/>
      <c r="D161" s="15"/>
      <c r="E161" s="15"/>
      <c r="F161" s="36"/>
      <c r="G161" s="36"/>
      <c r="H161" s="36"/>
      <c r="I161" s="36"/>
      <c r="J161" s="19"/>
      <c r="K161" s="19"/>
      <c r="L161" s="19"/>
      <c r="M161" s="19"/>
      <c r="N161" s="19"/>
      <c r="O161" s="19"/>
      <c r="P161" s="19"/>
      <c r="Q161" s="19"/>
      <c r="R161" s="19"/>
      <c r="S161" s="19"/>
      <c r="T161" s="19"/>
      <c r="U161" s="19"/>
      <c r="V161" s="19"/>
      <c r="W161" s="19"/>
      <c r="X161" s="19"/>
      <c r="Y161" s="19"/>
      <c r="Z161" s="19"/>
      <c r="AA161" s="19"/>
      <c r="AB161" s="30"/>
    </row>
    <row r="162" spans="1:230" ht="15" customHeight="1">
      <c r="A162" s="30"/>
      <c r="B162" s="15"/>
      <c r="C162" s="36" t="s">
        <v>539</v>
      </c>
      <c r="D162" s="15"/>
      <c r="E162" s="36"/>
      <c r="F162" s="36"/>
      <c r="G162" s="15"/>
      <c r="H162" s="39"/>
      <c r="I162" s="39"/>
      <c r="J162" s="252" t="s">
        <v>459</v>
      </c>
      <c r="K162" s="252"/>
      <c r="L162" s="15"/>
      <c r="M162" s="76">
        <f>IF(J162="Tak",INT(X27/3.6*1.2*1.005*6)*(-1),0)</f>
        <v>0</v>
      </c>
      <c r="N162" s="76" t="str">
        <f>Obliczenia2!C97&amp;" [W]"</f>
        <v xml:space="preserve"> [W]</v>
      </c>
      <c r="O162" s="19"/>
      <c r="P162" s="19"/>
      <c r="Q162" s="19"/>
      <c r="R162" s="19"/>
      <c r="S162" s="19"/>
      <c r="T162" s="19"/>
      <c r="U162" s="19"/>
      <c r="V162" s="19"/>
      <c r="W162" s="19"/>
      <c r="X162" s="19"/>
      <c r="Y162" s="19"/>
      <c r="Z162" s="19"/>
      <c r="AA162" s="19"/>
      <c r="AB162" s="30"/>
    </row>
    <row r="163" spans="1:230" ht="15" customHeight="1">
      <c r="A163" s="30"/>
      <c r="B163" s="15"/>
      <c r="C163" s="40"/>
      <c r="D163" s="84"/>
      <c r="E163" s="40"/>
      <c r="F163" s="40"/>
      <c r="G163" s="40"/>
      <c r="H163" s="40"/>
      <c r="I163" s="40"/>
      <c r="J163" s="117"/>
      <c r="K163" s="117"/>
      <c r="L163" s="117"/>
      <c r="M163" s="117"/>
      <c r="N163" s="117"/>
      <c r="O163" s="19"/>
      <c r="P163" s="19"/>
      <c r="Q163" s="19"/>
      <c r="R163" s="19"/>
      <c r="S163" s="19"/>
      <c r="T163" s="19"/>
      <c r="U163" s="19"/>
      <c r="V163" s="19"/>
      <c r="W163" s="19"/>
      <c r="X163" s="19"/>
      <c r="Y163" s="19"/>
      <c r="Z163" s="19"/>
      <c r="AA163" s="19"/>
      <c r="AB163" s="30"/>
    </row>
    <row r="164" spans="1:230" ht="15" customHeight="1">
      <c r="A164" s="30"/>
      <c r="B164" s="15"/>
      <c r="C164" s="19"/>
      <c r="D164" s="19"/>
      <c r="E164" s="15"/>
      <c r="F164" s="15"/>
      <c r="G164" s="15"/>
      <c r="H164" s="15"/>
      <c r="I164" s="15"/>
      <c r="J164" s="15"/>
      <c r="K164" s="36"/>
      <c r="L164" s="36"/>
      <c r="M164" s="19"/>
      <c r="N164" s="19"/>
      <c r="O164" s="19"/>
      <c r="P164" s="19"/>
      <c r="Q164" s="19"/>
      <c r="R164" s="19"/>
      <c r="S164" s="19"/>
      <c r="T164" s="19"/>
      <c r="U164" s="19"/>
      <c r="V164" s="19"/>
      <c r="W164" s="19"/>
      <c r="X164" s="19"/>
      <c r="Y164" s="19"/>
      <c r="Z164" s="19"/>
      <c r="AA164" s="19"/>
      <c r="AB164" s="30"/>
    </row>
    <row r="165" spans="1:230" ht="15" customHeight="1">
      <c r="A165" s="30"/>
      <c r="B165" s="15"/>
      <c r="C165" s="19"/>
      <c r="D165" s="19"/>
      <c r="E165" s="15"/>
      <c r="F165" s="15"/>
      <c r="G165" s="15"/>
      <c r="H165" s="15"/>
      <c r="I165" s="15"/>
      <c r="J165" s="15"/>
      <c r="K165" s="36"/>
      <c r="L165" s="36"/>
      <c r="M165" s="19"/>
      <c r="N165" s="19"/>
      <c r="O165" s="19"/>
      <c r="P165" s="19"/>
      <c r="Q165" s="19"/>
      <c r="R165" s="19"/>
      <c r="S165" s="19"/>
      <c r="T165" s="19"/>
      <c r="U165" s="19"/>
      <c r="V165" s="19"/>
      <c r="W165" s="19"/>
      <c r="X165" s="19"/>
      <c r="Y165" s="19"/>
      <c r="Z165" s="19"/>
      <c r="AA165" s="19"/>
      <c r="AB165" s="30"/>
    </row>
    <row r="166" spans="1:230" ht="15" customHeight="1">
      <c r="A166" s="30"/>
      <c r="B166" s="15"/>
      <c r="C166" s="100"/>
      <c r="D166" s="17"/>
      <c r="E166" s="17"/>
      <c r="F166" s="15"/>
      <c r="G166" s="17"/>
      <c r="H166" s="17"/>
      <c r="I166" s="17"/>
      <c r="J166" s="17"/>
      <c r="K166" s="36"/>
      <c r="L166" s="36"/>
      <c r="M166" s="19"/>
      <c r="N166" s="19"/>
      <c r="O166" s="19"/>
      <c r="P166" s="19"/>
      <c r="Q166" s="19"/>
      <c r="R166" s="19"/>
      <c r="S166" s="19"/>
      <c r="T166" s="19"/>
      <c r="U166" s="19"/>
      <c r="V166" s="19"/>
      <c r="W166" s="19"/>
      <c r="X166" s="19"/>
      <c r="Y166" s="19"/>
      <c r="Z166" s="19"/>
      <c r="AA166" s="19"/>
      <c r="AB166" s="30"/>
    </row>
    <row r="167" spans="1:230" ht="15" customHeight="1">
      <c r="A167" s="30"/>
      <c r="B167" s="15"/>
      <c r="C167" s="33"/>
      <c r="D167" s="104" t="s">
        <v>541</v>
      </c>
      <c r="E167" s="43"/>
      <c r="F167" s="42"/>
      <c r="G167" s="42"/>
      <c r="H167" s="43"/>
      <c r="I167" s="104"/>
      <c r="J167" s="43"/>
      <c r="K167" s="36"/>
      <c r="L167" s="36"/>
      <c r="M167" s="19"/>
      <c r="N167" s="19"/>
      <c r="O167" s="19"/>
      <c r="P167" s="19"/>
      <c r="Q167" s="19"/>
      <c r="R167" s="19"/>
      <c r="S167" s="19"/>
      <c r="T167" s="19"/>
      <c r="U167" s="19"/>
      <c r="V167" s="19"/>
      <c r="W167" s="19"/>
      <c r="X167" s="19"/>
      <c r="Y167" s="19"/>
      <c r="Z167" s="19"/>
      <c r="AA167" s="19"/>
      <c r="AB167" s="30"/>
    </row>
    <row r="168" spans="1:230" ht="15" customHeight="1">
      <c r="A168" s="30"/>
      <c r="B168" s="15"/>
      <c r="C168" s="33"/>
      <c r="D168" s="37"/>
      <c r="E168" s="33"/>
      <c r="F168" s="37"/>
      <c r="G168" s="37"/>
      <c r="H168" s="33"/>
      <c r="I168" s="33"/>
      <c r="J168" s="17"/>
      <c r="K168" s="36"/>
      <c r="L168" s="36"/>
      <c r="M168" s="19"/>
      <c r="N168" s="19"/>
      <c r="O168" s="19"/>
      <c r="P168" s="19"/>
      <c r="Q168" s="19"/>
      <c r="R168" s="19"/>
      <c r="S168" s="19"/>
      <c r="T168" s="19"/>
      <c r="U168" s="19"/>
      <c r="V168" s="19"/>
      <c r="W168" s="19"/>
      <c r="X168" s="19"/>
      <c r="Y168" s="19"/>
      <c r="Z168" s="19"/>
      <c r="AA168" s="19"/>
      <c r="AB168" s="30"/>
    </row>
    <row r="169" spans="1:230" ht="15" customHeight="1">
      <c r="A169" s="30"/>
      <c r="B169" s="15"/>
      <c r="C169" s="45" t="s">
        <v>521</v>
      </c>
      <c r="D169" s="17"/>
      <c r="E169" s="17"/>
      <c r="F169" s="105"/>
      <c r="G169" s="46"/>
      <c r="H169" s="15"/>
      <c r="I169" s="284">
        <f>M159+M162</f>
        <v>0</v>
      </c>
      <c r="J169" s="46" t="s">
        <v>17</v>
      </c>
      <c r="K169" s="36"/>
      <c r="L169" s="36"/>
      <c r="M169" s="19"/>
      <c r="N169" s="19"/>
      <c r="O169" s="19"/>
      <c r="P169" s="19"/>
      <c r="Q169" s="19"/>
      <c r="R169" s="19"/>
      <c r="S169" s="19"/>
      <c r="T169" s="19"/>
      <c r="U169" s="19"/>
      <c r="V169" s="19"/>
      <c r="W169" s="19"/>
      <c r="X169" s="19"/>
      <c r="Y169" s="19"/>
      <c r="Z169" s="19"/>
      <c r="AA169" s="19"/>
      <c r="AB169" s="30"/>
    </row>
    <row r="170" spans="1:230" ht="15" customHeight="1">
      <c r="A170" s="30"/>
      <c r="B170" s="15"/>
      <c r="C170" s="19"/>
      <c r="D170" s="19"/>
      <c r="E170" s="15"/>
      <c r="F170" s="15"/>
      <c r="G170" s="15"/>
      <c r="H170" s="15"/>
      <c r="I170" s="15"/>
      <c r="J170" s="15"/>
      <c r="K170" s="36"/>
      <c r="L170" s="36"/>
      <c r="M170" s="19"/>
      <c r="N170" s="19"/>
      <c r="O170" s="19"/>
      <c r="P170" s="19"/>
      <c r="Q170" s="19"/>
      <c r="R170" s="19"/>
      <c r="S170" s="19"/>
      <c r="T170" s="19"/>
      <c r="U170" s="19"/>
      <c r="V170" s="19"/>
      <c r="W170" s="19"/>
      <c r="X170" s="19"/>
      <c r="Y170" s="19"/>
      <c r="Z170" s="19"/>
      <c r="AA170" s="19"/>
      <c r="AB170" s="30"/>
    </row>
    <row r="171" spans="1:230" ht="9" customHeight="1">
      <c r="A171" s="30"/>
      <c r="B171" s="15"/>
      <c r="C171" s="19"/>
      <c r="D171" s="19"/>
      <c r="E171" s="15"/>
      <c r="F171" s="15"/>
      <c r="G171" s="15"/>
      <c r="H171" s="15"/>
      <c r="I171" s="15"/>
      <c r="J171" s="15"/>
      <c r="K171" s="36"/>
      <c r="L171" s="36"/>
      <c r="M171" s="19"/>
      <c r="N171" s="19"/>
      <c r="O171" s="19"/>
      <c r="P171" s="19"/>
      <c r="Q171" s="19"/>
      <c r="R171" s="19"/>
      <c r="S171" s="19"/>
      <c r="T171" s="19"/>
      <c r="U171" s="19"/>
      <c r="V171" s="19"/>
      <c r="W171" s="19"/>
      <c r="X171" s="19"/>
      <c r="Y171" s="19"/>
      <c r="Z171" s="19"/>
      <c r="AA171" s="19"/>
      <c r="AB171" s="30"/>
    </row>
    <row r="172" spans="1:230" customFormat="1">
      <c r="A172" s="30"/>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0"/>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30"/>
      <c r="B173" s="35"/>
      <c r="C173" s="41" t="s">
        <v>542</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0"/>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30"/>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0"/>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ht="15" customHeight="1">
      <c r="A175" s="30"/>
      <c r="B175" s="15"/>
      <c r="C175" s="19"/>
      <c r="D175" s="19"/>
      <c r="E175" s="15"/>
      <c r="F175" s="15"/>
      <c r="G175" s="15"/>
      <c r="H175" s="15"/>
      <c r="I175" s="15"/>
      <c r="J175" s="15"/>
      <c r="K175" s="36"/>
      <c r="L175" s="36"/>
      <c r="M175" s="19"/>
      <c r="N175" s="19"/>
      <c r="O175" s="19"/>
      <c r="P175" s="19"/>
      <c r="Q175" s="19"/>
      <c r="R175" s="19"/>
      <c r="S175" s="19"/>
      <c r="T175" s="19"/>
      <c r="U175" s="19"/>
      <c r="V175" s="19"/>
      <c r="W175" s="19"/>
      <c r="X175" s="19"/>
      <c r="Y175" s="19"/>
      <c r="Z175" s="19"/>
      <c r="AA175" s="19"/>
      <c r="AB175" s="30"/>
    </row>
    <row r="176" spans="1:230" ht="15" customHeight="1">
      <c r="A176" s="30"/>
      <c r="B176" s="15"/>
      <c r="C176" s="19"/>
      <c r="D176" s="19"/>
      <c r="E176" s="15"/>
      <c r="F176" s="15"/>
      <c r="G176" s="100"/>
      <c r="H176" s="17"/>
      <c r="I176" s="17"/>
      <c r="J176" s="15"/>
      <c r="K176" s="17"/>
      <c r="L176" s="15"/>
      <c r="M176" s="15"/>
      <c r="N176" s="17"/>
      <c r="O176" s="19"/>
      <c r="P176" s="19"/>
      <c r="Q176" s="19"/>
      <c r="R176" s="19"/>
      <c r="S176" s="19"/>
      <c r="T176" s="19"/>
      <c r="U176" s="19"/>
      <c r="V176" s="19"/>
      <c r="W176" s="19"/>
      <c r="X176" s="19"/>
      <c r="Y176" s="19"/>
      <c r="Z176" s="19"/>
      <c r="AA176" s="19"/>
      <c r="AB176" s="30"/>
    </row>
    <row r="177" spans="1:30" ht="15" customHeight="1">
      <c r="A177" s="30"/>
      <c r="B177" s="15"/>
      <c r="C177" s="19"/>
      <c r="D177" s="104" t="s">
        <v>547</v>
      </c>
      <c r="E177" s="43"/>
      <c r="F177" s="42"/>
      <c r="G177" s="42"/>
      <c r="H177" s="43"/>
      <c r="I177" s="104"/>
      <c r="J177" s="43"/>
      <c r="K177" s="104"/>
      <c r="L177" s="147"/>
      <c r="M177" s="147"/>
      <c r="N177" s="148"/>
      <c r="O177" s="147"/>
      <c r="P177" s="147"/>
      <c r="Q177" s="149"/>
      <c r="R177" s="19"/>
      <c r="S177" s="19"/>
      <c r="T177" s="19"/>
      <c r="U177" s="19"/>
      <c r="V177" s="19"/>
      <c r="W177" s="19"/>
      <c r="X177" s="19"/>
      <c r="Y177" s="19"/>
      <c r="Z177" s="19"/>
      <c r="AA177" s="19"/>
      <c r="AB177" s="30"/>
    </row>
    <row r="178" spans="1:30" ht="15" customHeight="1">
      <c r="A178" s="30"/>
      <c r="B178" s="15"/>
      <c r="C178" s="19"/>
      <c r="D178" s="19"/>
      <c r="E178" s="15"/>
      <c r="F178" s="15"/>
      <c r="G178" s="15"/>
      <c r="H178" s="15"/>
      <c r="I178" s="15"/>
      <c r="J178" s="15"/>
      <c r="K178" s="36"/>
      <c r="L178" s="15"/>
      <c r="M178" s="15"/>
      <c r="N178" s="119"/>
      <c r="O178" s="19"/>
      <c r="P178" s="19"/>
      <c r="Q178" s="19"/>
      <c r="R178" s="19"/>
      <c r="S178" s="19"/>
      <c r="T178" s="19"/>
      <c r="U178" s="19"/>
      <c r="V178" s="19"/>
      <c r="W178" s="19"/>
      <c r="X178" s="19"/>
      <c r="Y178" s="19"/>
      <c r="Z178" s="19"/>
      <c r="AA178" s="19"/>
      <c r="AB178" s="30"/>
    </row>
    <row r="179" spans="1:30" ht="15" customHeight="1">
      <c r="A179" s="30"/>
      <c r="B179" s="15"/>
      <c r="C179" s="19"/>
      <c r="D179" s="19"/>
      <c r="E179" s="15"/>
      <c r="F179" s="15"/>
      <c r="G179" s="255" t="s">
        <v>487</v>
      </c>
      <c r="H179" s="255"/>
      <c r="I179" s="255"/>
      <c r="J179" s="255"/>
      <c r="K179" s="255"/>
      <c r="L179" s="255"/>
      <c r="M179" s="255"/>
      <c r="N179" s="286">
        <f>Obliczenia2!K88</f>
        <v>2976</v>
      </c>
      <c r="O179" s="286"/>
      <c r="P179" s="257" t="s">
        <v>17</v>
      </c>
      <c r="Q179" s="129"/>
      <c r="R179" s="19"/>
      <c r="S179" s="19"/>
      <c r="T179" s="19"/>
      <c r="U179" s="19"/>
      <c r="V179" s="19"/>
      <c r="W179" s="19"/>
      <c r="X179" s="19"/>
      <c r="Y179" s="19"/>
      <c r="Z179" s="19"/>
      <c r="AA179" s="19"/>
      <c r="AB179" s="30"/>
    </row>
    <row r="180" spans="1:30" ht="15" customHeight="1">
      <c r="A180" s="30"/>
      <c r="B180" s="15"/>
      <c r="C180" s="19"/>
      <c r="D180" s="19"/>
      <c r="E180" s="15"/>
      <c r="F180" s="15"/>
      <c r="G180" s="255"/>
      <c r="H180" s="255"/>
      <c r="I180" s="255"/>
      <c r="J180" s="255"/>
      <c r="K180" s="255"/>
      <c r="L180" s="255"/>
      <c r="M180" s="255"/>
      <c r="N180" s="286"/>
      <c r="O180" s="286"/>
      <c r="P180" s="257"/>
      <c r="Q180" s="129"/>
      <c r="R180" s="19"/>
      <c r="S180" s="19"/>
      <c r="T180" s="19"/>
      <c r="U180" s="19"/>
      <c r="V180" s="19"/>
      <c r="W180" s="19"/>
      <c r="X180" s="19"/>
      <c r="Y180" s="19"/>
      <c r="Z180" s="19"/>
      <c r="AA180" s="19"/>
      <c r="AB180" s="30"/>
    </row>
    <row r="181" spans="1:30" ht="15" customHeight="1">
      <c r="A181" s="30"/>
      <c r="B181" s="15"/>
      <c r="C181" s="19"/>
      <c r="D181" s="19"/>
      <c r="E181" s="15"/>
      <c r="F181" s="15"/>
      <c r="G181" s="45" t="s">
        <v>545</v>
      </c>
      <c r="H181" s="15"/>
      <c r="I181" s="15"/>
      <c r="J181" s="15"/>
      <c r="K181" s="36"/>
      <c r="L181" s="15"/>
      <c r="M181" s="15"/>
      <c r="N181" s="289">
        <f>Obliczenia2!L88</f>
        <v>1.1100000000000001</v>
      </c>
      <c r="O181" s="289"/>
      <c r="P181" s="257" t="s">
        <v>546</v>
      </c>
      <c r="Q181" s="257"/>
      <c r="R181" s="19"/>
      <c r="S181" s="19"/>
      <c r="T181" s="19"/>
      <c r="U181" s="19"/>
      <c r="V181" s="19"/>
      <c r="W181" s="19"/>
      <c r="X181" s="19"/>
      <c r="Y181" s="19"/>
      <c r="Z181" s="19"/>
      <c r="AA181" s="19"/>
      <c r="AB181" s="30"/>
    </row>
    <row r="182" spans="1:30" ht="15" customHeight="1">
      <c r="A182" s="30"/>
      <c r="B182" s="15"/>
      <c r="C182" s="19"/>
      <c r="D182" s="19"/>
      <c r="E182" s="15"/>
      <c r="F182" s="15"/>
      <c r="G182" s="108" t="s">
        <v>561</v>
      </c>
      <c r="H182" s="15"/>
      <c r="I182" s="15"/>
      <c r="J182" s="15"/>
      <c r="K182" s="36"/>
      <c r="L182" s="15"/>
      <c r="M182" s="15"/>
      <c r="N182" s="289"/>
      <c r="O182" s="289"/>
      <c r="P182" s="257"/>
      <c r="Q182" s="257"/>
      <c r="R182" s="19"/>
      <c r="S182" s="19"/>
      <c r="T182" s="19"/>
      <c r="U182" s="19"/>
      <c r="V182" s="19"/>
      <c r="W182" s="19"/>
      <c r="X182" s="19"/>
      <c r="Y182" s="19"/>
      <c r="Z182" s="19"/>
      <c r="AA182" s="19"/>
      <c r="AB182" s="30"/>
    </row>
    <row r="183" spans="1:30" ht="15" customHeight="1">
      <c r="A183" s="30"/>
      <c r="B183" s="15"/>
      <c r="C183" s="19"/>
      <c r="D183" s="19"/>
      <c r="E183" s="15"/>
      <c r="F183" s="15"/>
      <c r="G183" s="15"/>
      <c r="H183" s="15"/>
      <c r="I183" s="15"/>
      <c r="J183" s="15"/>
      <c r="K183" s="15"/>
      <c r="L183" s="15"/>
      <c r="M183" s="15"/>
      <c r="N183" s="19"/>
      <c r="O183" s="19"/>
      <c r="P183" s="19"/>
      <c r="Q183" s="19"/>
      <c r="R183" s="19"/>
      <c r="S183" s="19"/>
      <c r="T183" s="19"/>
      <c r="U183" s="19"/>
      <c r="V183" s="19"/>
      <c r="W183" s="19"/>
      <c r="X183" s="19"/>
      <c r="Y183" s="19"/>
      <c r="Z183" s="19"/>
      <c r="AA183" s="19"/>
      <c r="AB183" s="30"/>
    </row>
    <row r="184" spans="1:30" ht="15" customHeight="1">
      <c r="A184" s="30"/>
      <c r="B184" s="15"/>
      <c r="C184" s="19"/>
      <c r="D184" s="19"/>
      <c r="E184" s="15"/>
      <c r="F184" s="15"/>
      <c r="G184" s="255"/>
      <c r="H184" s="255"/>
      <c r="I184" s="255"/>
      <c r="J184" s="256"/>
      <c r="K184" s="256"/>
      <c r="L184" s="256"/>
      <c r="M184" s="256"/>
      <c r="N184" s="256"/>
      <c r="O184" s="256"/>
      <c r="P184" s="19"/>
      <c r="Q184" s="19"/>
      <c r="R184" s="19"/>
      <c r="S184" s="19"/>
      <c r="T184" s="19"/>
      <c r="U184" s="19"/>
      <c r="V184" s="19"/>
      <c r="W184" s="19"/>
      <c r="X184" s="19"/>
      <c r="Y184" s="19"/>
      <c r="Z184" s="19"/>
      <c r="AA184" s="19"/>
      <c r="AB184" s="30"/>
    </row>
    <row r="185" spans="1:30" ht="15" customHeight="1">
      <c r="A185" s="30"/>
      <c r="B185" s="15"/>
      <c r="C185" s="19"/>
      <c r="D185" s="19"/>
      <c r="E185" s="15"/>
      <c r="F185" s="15"/>
      <c r="G185" s="255"/>
      <c r="H185" s="255"/>
      <c r="I185" s="255"/>
      <c r="J185" s="256"/>
      <c r="K185" s="256"/>
      <c r="L185" s="256"/>
      <c r="M185" s="256"/>
      <c r="N185" s="256"/>
      <c r="O185" s="256"/>
      <c r="P185" s="133"/>
      <c r="Q185" s="257"/>
      <c r="R185" s="19"/>
      <c r="S185" s="19"/>
      <c r="T185" s="81"/>
      <c r="U185" s="19"/>
      <c r="V185" s="19"/>
      <c r="W185" s="19"/>
      <c r="X185" s="19"/>
      <c r="Y185" s="19"/>
      <c r="Z185" s="19"/>
      <c r="AA185" s="19"/>
      <c r="AB185" s="30"/>
      <c r="AD185"/>
    </row>
    <row r="186" spans="1:30" ht="15" customHeight="1">
      <c r="A186" s="30"/>
      <c r="B186" s="15"/>
      <c r="C186" s="19"/>
      <c r="D186" s="19"/>
      <c r="E186" s="15"/>
      <c r="F186" s="15"/>
      <c r="G186" s="45"/>
      <c r="H186" s="128"/>
      <c r="I186" s="128"/>
      <c r="J186" s="133"/>
      <c r="K186" s="133"/>
      <c r="L186" s="258"/>
      <c r="M186" s="258"/>
      <c r="N186" s="258"/>
      <c r="O186" s="258"/>
      <c r="P186" s="130"/>
      <c r="Q186" s="257"/>
      <c r="R186" s="19"/>
      <c r="S186" s="19"/>
      <c r="T186" s="19"/>
      <c r="U186" s="19"/>
      <c r="V186" s="19"/>
      <c r="W186" s="19"/>
      <c r="X186" s="19"/>
      <c r="Y186" s="19"/>
      <c r="Z186" s="19"/>
      <c r="AA186" s="19"/>
      <c r="AB186" s="30"/>
    </row>
    <row r="187" spans="1:30" ht="15" customHeight="1">
      <c r="A187" s="30"/>
      <c r="B187" s="15"/>
      <c r="C187" s="19"/>
      <c r="D187" s="19"/>
      <c r="E187" s="15"/>
      <c r="F187" s="15"/>
      <c r="G187" s="45"/>
      <c r="H187" s="15"/>
      <c r="I187" s="15"/>
      <c r="J187" s="15"/>
      <c r="K187" s="36"/>
      <c r="L187" s="15"/>
      <c r="M187" s="15"/>
      <c r="N187" s="15"/>
      <c r="O187" s="131"/>
      <c r="P187" s="15"/>
      <c r="Q187" s="19"/>
      <c r="R187" s="19"/>
      <c r="S187" s="19"/>
      <c r="T187" s="19"/>
      <c r="U187" s="19"/>
      <c r="V187" s="19"/>
      <c r="W187" s="19"/>
      <c r="X187" s="19"/>
      <c r="Y187" s="19"/>
      <c r="Z187" s="19"/>
      <c r="AA187" s="19"/>
      <c r="AB187" s="30"/>
    </row>
    <row r="188" spans="1:30" ht="16.2" customHeight="1">
      <c r="A188" s="30"/>
      <c r="B188" s="15"/>
      <c r="C188" s="19"/>
      <c r="D188" s="19"/>
      <c r="E188" s="15"/>
      <c r="F188" s="15"/>
      <c r="G188" s="15"/>
      <c r="H188" s="15"/>
      <c r="I188" s="15"/>
      <c r="J188" s="15"/>
      <c r="K188" s="36"/>
      <c r="L188" s="36"/>
      <c r="M188" s="19"/>
      <c r="N188" s="19"/>
      <c r="O188" s="15"/>
      <c r="P188" s="19"/>
      <c r="Q188" s="19"/>
      <c r="R188" s="19"/>
      <c r="S188" s="15"/>
      <c r="T188" s="15"/>
      <c r="U188" s="19"/>
      <c r="V188" s="19"/>
      <c r="W188" s="19"/>
      <c r="X188" s="19"/>
      <c r="Y188" s="19"/>
      <c r="Z188" s="19"/>
      <c r="AA188" s="19"/>
      <c r="AB188" s="30"/>
    </row>
    <row r="189" spans="1:30" ht="16.2" customHeight="1">
      <c r="A189" s="30"/>
      <c r="B189" s="15"/>
      <c r="C189" s="19"/>
      <c r="D189" s="116"/>
      <c r="E189" s="33"/>
      <c r="F189" s="37"/>
      <c r="G189" s="37"/>
      <c r="H189" s="33"/>
      <c r="I189" s="116"/>
      <c r="J189" s="33"/>
      <c r="K189" s="116"/>
      <c r="L189" s="15"/>
      <c r="M189" s="15"/>
      <c r="N189" s="106"/>
      <c r="O189" s="15"/>
      <c r="P189" s="15"/>
      <c r="Q189" s="19"/>
      <c r="R189" s="19"/>
      <c r="S189" s="19"/>
      <c r="T189" s="19"/>
      <c r="U189" s="19"/>
      <c r="V189" s="19"/>
      <c r="W189" s="19"/>
      <c r="X189" s="19"/>
      <c r="Y189" s="19"/>
      <c r="Z189" s="19"/>
      <c r="AA189" s="19"/>
      <c r="AB189" s="30"/>
    </row>
    <row r="190" spans="1:30" ht="15" customHeight="1">
      <c r="A190" s="30"/>
      <c r="B190" s="15"/>
      <c r="C190" s="254" t="s">
        <v>562</v>
      </c>
      <c r="D190" s="254"/>
      <c r="E190" s="254"/>
      <c r="F190" s="254"/>
      <c r="G190" s="254"/>
      <c r="H190" s="254"/>
      <c r="I190" s="254"/>
      <c r="J190" s="254"/>
      <c r="K190" s="254"/>
      <c r="L190" s="254"/>
      <c r="M190" s="254"/>
      <c r="N190" s="254"/>
      <c r="O190" s="254"/>
      <c r="P190" s="254"/>
      <c r="Q190" s="254"/>
      <c r="R190" s="254"/>
      <c r="S190" s="254"/>
      <c r="T190" s="254"/>
      <c r="U190" s="254"/>
      <c r="V190" s="254"/>
      <c r="W190" s="254"/>
      <c r="X190" s="132"/>
      <c r="AB190" s="30"/>
    </row>
    <row r="191" spans="1:30" ht="15" customHeight="1">
      <c r="A191" s="30"/>
      <c r="B191" s="15"/>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132"/>
      <c r="Y191" s="19"/>
      <c r="Z191" s="121" t="s">
        <v>548</v>
      </c>
      <c r="AA191" s="122" t="str">
        <f>'Pom1'!AA189</f>
        <v>PanD, 2025</v>
      </c>
      <c r="AB191" s="30"/>
    </row>
    <row r="192" spans="1:30" ht="6"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16"/>
      <c r="AD192" s="16"/>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16"/>
      <c r="AD193" s="16"/>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6"/>
      <c r="AC194" s="59"/>
      <c r="AD194" s="60"/>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x95INdMLRJyLou9luypYQYP0btgVYw6d1UNG1m7e6+UL4oL3iy2iZBHujECFeQLpVncVRjePuNKbjHvRmoYhaA==" saltValue="jOjlAiAAYVlezUvQOwiGdw=="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5">
    <mergeCell ref="N181:O182"/>
    <mergeCell ref="P181:Q182"/>
    <mergeCell ref="O3:O4"/>
    <mergeCell ref="P3:Q4"/>
    <mergeCell ref="W3:Z4"/>
    <mergeCell ref="D1:H1"/>
    <mergeCell ref="I1:J1"/>
    <mergeCell ref="M1:O1"/>
    <mergeCell ref="P1:Q1"/>
    <mergeCell ref="R1:T1"/>
    <mergeCell ref="T46:X46"/>
    <mergeCell ref="C8:Q9"/>
    <mergeCell ref="C11:J12"/>
    <mergeCell ref="C20:F21"/>
    <mergeCell ref="S23:V23"/>
    <mergeCell ref="S24:T27"/>
    <mergeCell ref="U24:V27"/>
    <mergeCell ref="X26:Y26"/>
    <mergeCell ref="X27:X30"/>
    <mergeCell ref="Y27:Y30"/>
    <mergeCell ref="H43:K43"/>
    <mergeCell ref="T43:X43"/>
    <mergeCell ref="H16:M18"/>
    <mergeCell ref="W48:X48"/>
    <mergeCell ref="J50:K50"/>
    <mergeCell ref="W50:X50"/>
    <mergeCell ref="H53:K53"/>
    <mergeCell ref="T53:X53"/>
    <mergeCell ref="W55:X55"/>
    <mergeCell ref="J57:K57"/>
    <mergeCell ref="W57:X57"/>
    <mergeCell ref="H59:K59"/>
    <mergeCell ref="T59:X59"/>
    <mergeCell ref="T67:X67"/>
    <mergeCell ref="H70:K70"/>
    <mergeCell ref="T70:X70"/>
    <mergeCell ref="J72:K72"/>
    <mergeCell ref="W72:X72"/>
    <mergeCell ref="H67:K67"/>
    <mergeCell ref="W74:X74"/>
    <mergeCell ref="H77:K77"/>
    <mergeCell ref="T77:X77"/>
    <mergeCell ref="Q78:R78"/>
    <mergeCell ref="J79:K79"/>
    <mergeCell ref="W79:X79"/>
    <mergeCell ref="J74:K74"/>
    <mergeCell ref="W81:X81"/>
    <mergeCell ref="H83:K83"/>
    <mergeCell ref="T83:X83"/>
    <mergeCell ref="H104:K104"/>
    <mergeCell ref="H107:K107"/>
    <mergeCell ref="N179:O180"/>
    <mergeCell ref="P179:P180"/>
    <mergeCell ref="H110:K110"/>
    <mergeCell ref="J112:K112"/>
    <mergeCell ref="J114:K114"/>
    <mergeCell ref="H116:K116"/>
    <mergeCell ref="L121:M121"/>
    <mergeCell ref="E128:H128"/>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s>
  <conditionalFormatting sqref="K95 J96">
    <cfRule type="cellIs" dxfId="21" priority="5" operator="between">
      <formula>-17</formula>
      <formula>-7</formula>
    </cfRule>
  </conditionalFormatting>
  <conditionalFormatting sqref="V194">
    <cfRule type="iconSet" priority="6">
      <iconSet iconSet="3Symbols" showValue="0">
        <cfvo type="percent" val="0"/>
        <cfvo type="num" val="1"/>
        <cfvo type="num" val="2"/>
      </iconSet>
    </cfRule>
  </conditionalFormatting>
  <conditionalFormatting sqref="F53">
    <cfRule type="cellIs" dxfId="20" priority="4" operator="equal">
      <formula>"bez znaczenia"</formula>
    </cfRule>
  </conditionalFormatting>
  <conditionalFormatting sqref="Q53">
    <cfRule type="cellIs" dxfId="19" priority="3" operator="equal">
      <formula>"bez znaczenia"</formula>
    </cfRule>
  </conditionalFormatting>
  <conditionalFormatting sqref="F77">
    <cfRule type="cellIs" dxfId="18" priority="2" operator="equal">
      <formula>"bez znaczenia"</formula>
    </cfRule>
  </conditionalFormatting>
  <conditionalFormatting sqref="Q77">
    <cfRule type="cellIs" dxfId="17" priority="1" operator="equal">
      <formula>"bez znaczenia"</formula>
    </cfRule>
  </conditionalFormatting>
  <dataValidations disablePrompts="1" count="12">
    <dataValidation type="whole" allowBlank="1" showInputMessage="1" showErrorMessage="1" sqref="Q144" xr:uid="{0380957A-6C88-4172-99EF-FFD760D4EF61}">
      <formula1>1</formula1>
      <formula2>10</formula2>
    </dataValidation>
    <dataValidation type="list" allowBlank="1" showInputMessage="1" showErrorMessage="1" sqref="H107" xr:uid="{5E569A77-5486-4902-9C03-D787CFBCC4F9}">
      <formula1>izolacja_dach</formula1>
    </dataValidation>
    <dataValidation type="list" allowBlank="1" showInputMessage="1" showErrorMessage="1" sqref="H104" xr:uid="{31CAE64B-20F0-48F2-A8E2-8F0733B08188}">
      <formula1>dach</formula1>
    </dataValidation>
    <dataValidation type="decimal" allowBlank="1" showInputMessage="1" showErrorMessage="1" sqref="J79:K79 J81:K81 W79:X79 W81:X81 W57:X57 W55:X55 J55:K55 J57:K57 J114:K114 J112:K112" xr:uid="{C3503AF1-EB11-4414-A076-F86BE8B7673C}">
      <formula1>0</formula1>
      <formula2>20</formula2>
    </dataValidation>
    <dataValidation type="decimal" allowBlank="1" showInputMessage="1" showErrorMessage="1" sqref="J48:J50 U49 J72:J74 U73 J115 J113" xr:uid="{A809DFA9-65BA-4698-94C0-E1A07047EFD2}">
      <formula1>0.1</formula1>
      <formula2>30</formula2>
    </dataValidation>
    <dataValidation type="decimal" allowBlank="1" showInputMessage="1" showErrorMessage="1" sqref="M24 M27 M30" xr:uid="{FDE67235-37CF-460C-98E9-C7A04C642D12}">
      <formula1>1</formula1>
      <formula2>100</formula2>
    </dataValidation>
    <dataValidation type="decimal" allowBlank="1" showInputMessage="1" showErrorMessage="1" sqref="J74:K74 J72:K72 J113:K113 J115:K115" xr:uid="{BCE532B2-E594-467B-9CBB-674F726C7721}">
      <formula1>0.1</formula1>
      <formula2>20</formula2>
    </dataValidation>
    <dataValidation type="list" allowBlank="1" showInputMessage="1" showErrorMessage="1" sqref="Q141 G138 G141 G144 Q138 L121 N121 J159 J162" xr:uid="{2DA16996-3E15-42A8-8C2D-D2BBC26E83FC}">
      <formula1>tak_nie</formula1>
    </dataValidation>
    <dataValidation type="list" allowBlank="1" showInputMessage="1" showErrorMessage="1" sqref="H53 H77 T77 H110 T53" xr:uid="{C8D26512-F70F-4A8B-A4A5-6B9B0956A099}">
      <formula1>okno_sciana</formula1>
    </dataValidation>
    <dataValidation type="list" allowBlank="1" showInputMessage="1" showErrorMessage="1" sqref="H59 T59 H83 T83 H116" xr:uid="{1AD6AE47-ABA5-4587-BB62-F290BD7F5109}">
      <formula1>izolacja</formula1>
    </dataValidation>
    <dataValidation type="list" allowBlank="1" showInputMessage="1" showErrorMessage="1" sqref="T70 H70 H46 T46" xr:uid="{7E4FE6B2-38E6-4056-912E-CEFCFF990EAC}">
      <formula1>sciany</formula1>
    </dataValidation>
    <dataValidation type="list" allowBlank="1" showInputMessage="1" showErrorMessage="1" sqref="H43" xr:uid="{EED7414F-8C44-4827-9246-CA8755E77847}">
      <formula1>strony_swiata</formula1>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BAB97-D328-4222-8DD3-6FE9138D25EF}">
  <sheetPr codeName="Arkusz8"/>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61" customWidth="1"/>
    <col min="29" max="230" width="9.109375" style="15"/>
    <col min="231" max="16384" width="9.109375" style="14"/>
  </cols>
  <sheetData>
    <row r="1" spans="1:230" customFormat="1" ht="22.8" customHeight="1">
      <c r="A1" s="113"/>
      <c r="B1" s="113"/>
      <c r="C1" s="113"/>
      <c r="D1" s="249" t="s">
        <v>529</v>
      </c>
      <c r="E1" s="249"/>
      <c r="F1" s="249"/>
      <c r="G1" s="249"/>
      <c r="H1" s="249"/>
      <c r="I1" s="250">
        <f>Obliczenia3!K88</f>
        <v>2082</v>
      </c>
      <c r="J1" s="250"/>
      <c r="K1" s="112" t="s">
        <v>544</v>
      </c>
      <c r="L1" s="113"/>
      <c r="M1" s="249" t="s">
        <v>530</v>
      </c>
      <c r="N1" s="249"/>
      <c r="O1" s="249"/>
      <c r="P1" s="247">
        <f>Obliczenia3!L88</f>
        <v>1.98</v>
      </c>
      <c r="Q1" s="247"/>
      <c r="R1" s="251" t="s">
        <v>543</v>
      </c>
      <c r="S1" s="251"/>
      <c r="T1" s="251"/>
      <c r="U1" s="114"/>
      <c r="V1" s="114"/>
      <c r="W1" s="113"/>
      <c r="X1" s="113"/>
      <c r="Y1" s="113"/>
      <c r="Z1" s="113"/>
      <c r="AA1" s="113"/>
      <c r="AB1" s="113"/>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30"/>
      <c r="B2" s="33"/>
      <c r="C2" s="32"/>
      <c r="D2" s="32"/>
      <c r="E2" s="32"/>
      <c r="F2" s="32"/>
      <c r="G2" s="32"/>
      <c r="H2" s="32"/>
      <c r="I2" s="32"/>
      <c r="J2" s="32"/>
      <c r="K2" s="32"/>
      <c r="L2" s="32"/>
      <c r="M2" s="32"/>
      <c r="N2" s="32"/>
      <c r="O2" s="32"/>
      <c r="P2" s="33"/>
      <c r="Q2" s="34"/>
      <c r="R2" s="32"/>
      <c r="S2" s="32"/>
      <c r="T2" s="33"/>
      <c r="U2" s="15"/>
      <c r="V2" s="15"/>
      <c r="W2" s="15"/>
      <c r="X2" s="15"/>
      <c r="Y2" s="15"/>
      <c r="Z2" s="15"/>
      <c r="AA2" s="15"/>
      <c r="AB2" s="3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30"/>
      <c r="B3" s="32"/>
      <c r="C3" s="32"/>
      <c r="D3" s="32"/>
      <c r="E3" s="32"/>
      <c r="F3" s="32"/>
      <c r="G3" s="32"/>
      <c r="H3" s="32"/>
      <c r="I3" s="32"/>
      <c r="J3" s="32"/>
      <c r="K3" s="32"/>
      <c r="L3" s="32"/>
      <c r="M3" s="15"/>
      <c r="N3" s="15"/>
      <c r="O3" s="239" t="s">
        <v>497</v>
      </c>
      <c r="P3" s="240">
        <f ca="1">TODAY()</f>
        <v>45680</v>
      </c>
      <c r="Q3" s="240"/>
      <c r="R3" s="32"/>
      <c r="S3" s="15"/>
      <c r="T3" s="15"/>
      <c r="U3" s="15"/>
      <c r="V3" s="15"/>
      <c r="W3" s="244" t="str">
        <f>'Pom2'!W3</f>
        <v>wersja 23/01/25</v>
      </c>
      <c r="X3" s="244"/>
      <c r="Y3" s="244"/>
      <c r="Z3" s="244"/>
      <c r="AA3" s="15"/>
      <c r="AB3" s="30"/>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30"/>
      <c r="B4" s="32"/>
      <c r="C4" s="32"/>
      <c r="D4" s="32"/>
      <c r="E4" s="32"/>
      <c r="F4" s="32"/>
      <c r="G4" s="32"/>
      <c r="H4" s="32"/>
      <c r="I4" s="32"/>
      <c r="J4" s="32"/>
      <c r="K4" s="32"/>
      <c r="L4" s="32"/>
      <c r="M4" s="15"/>
      <c r="N4" s="15"/>
      <c r="O4" s="239"/>
      <c r="P4" s="240"/>
      <c r="Q4" s="240"/>
      <c r="R4" s="32"/>
      <c r="S4" s="15"/>
      <c r="T4" s="15"/>
      <c r="U4" s="15"/>
      <c r="V4" s="15"/>
      <c r="W4" s="244"/>
      <c r="X4" s="244"/>
      <c r="Y4" s="244"/>
      <c r="Z4" s="244"/>
      <c r="AA4" s="15"/>
      <c r="AB4" s="30"/>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30"/>
      <c r="B5" s="33"/>
      <c r="C5" s="33"/>
      <c r="D5" s="33"/>
      <c r="E5" s="33"/>
      <c r="F5" s="33"/>
      <c r="G5" s="33"/>
      <c r="H5" s="33"/>
      <c r="I5" s="33"/>
      <c r="J5" s="33"/>
      <c r="K5" s="33"/>
      <c r="L5" s="33"/>
      <c r="M5" s="33"/>
      <c r="N5" s="33"/>
      <c r="O5" s="33"/>
      <c r="P5" s="33"/>
      <c r="Q5" s="33"/>
      <c r="R5" s="33"/>
      <c r="S5" s="33"/>
      <c r="T5" s="33"/>
      <c r="U5" s="15"/>
      <c r="V5" s="15"/>
      <c r="W5" s="15"/>
      <c r="X5" s="15"/>
      <c r="Y5" s="15"/>
      <c r="Z5" s="15"/>
      <c r="AA5" s="15"/>
      <c r="AB5" s="3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30"/>
      <c r="B6" s="35"/>
      <c r="C6" s="35"/>
      <c r="D6" s="35"/>
      <c r="E6" s="35"/>
      <c r="F6" s="35"/>
      <c r="G6" s="35"/>
      <c r="H6" s="35"/>
      <c r="I6" s="35"/>
      <c r="J6" s="35"/>
      <c r="K6" s="35"/>
      <c r="L6" s="35"/>
      <c r="M6" s="35"/>
      <c r="N6" s="35"/>
      <c r="O6" s="35"/>
      <c r="P6" s="35"/>
      <c r="Q6" s="35"/>
      <c r="R6" s="35"/>
      <c r="S6" s="35"/>
      <c r="T6" s="35"/>
      <c r="U6" s="35"/>
      <c r="V6" s="35"/>
      <c r="W6" s="35"/>
      <c r="X6" s="35"/>
      <c r="Y6" s="35"/>
      <c r="Z6" s="35"/>
      <c r="AA6" s="35"/>
      <c r="AB6" s="30"/>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30"/>
      <c r="B7" s="35"/>
      <c r="C7" s="35"/>
      <c r="D7" s="35"/>
      <c r="E7" s="35"/>
      <c r="F7" s="35"/>
      <c r="G7" s="35"/>
      <c r="H7" s="35"/>
      <c r="I7" s="35"/>
      <c r="J7" s="35"/>
      <c r="K7" s="35"/>
      <c r="L7" s="35"/>
      <c r="M7" s="35"/>
      <c r="N7" s="35"/>
      <c r="O7" s="35"/>
      <c r="P7" s="35"/>
      <c r="Q7" s="35"/>
      <c r="R7" s="35"/>
      <c r="S7" s="35"/>
      <c r="T7" s="35"/>
      <c r="U7" s="35"/>
      <c r="V7" s="35"/>
      <c r="W7" s="35"/>
      <c r="X7" s="35"/>
      <c r="Y7" s="35"/>
      <c r="Z7" s="35"/>
      <c r="AA7" s="35"/>
      <c r="AB7" s="30"/>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30"/>
      <c r="B8" s="35"/>
      <c r="C8" s="243" t="s">
        <v>499</v>
      </c>
      <c r="D8" s="243"/>
      <c r="E8" s="243"/>
      <c r="F8" s="243"/>
      <c r="G8" s="243"/>
      <c r="H8" s="243"/>
      <c r="I8" s="243"/>
      <c r="J8" s="243"/>
      <c r="K8" s="243"/>
      <c r="L8" s="243"/>
      <c r="M8" s="243"/>
      <c r="N8" s="243"/>
      <c r="O8" s="243"/>
      <c r="P8" s="243"/>
      <c r="Q8" s="243"/>
      <c r="R8" s="35"/>
      <c r="S8" s="35"/>
      <c r="T8" s="35"/>
      <c r="U8" s="35"/>
      <c r="V8" s="35"/>
      <c r="W8" s="35"/>
      <c r="X8" s="35"/>
      <c r="Y8" s="35"/>
      <c r="Z8" s="35"/>
      <c r="AA8" s="35"/>
      <c r="AB8" s="30"/>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30"/>
      <c r="B9" s="35"/>
      <c r="C9" s="243"/>
      <c r="D9" s="243"/>
      <c r="E9" s="243"/>
      <c r="F9" s="243"/>
      <c r="G9" s="243"/>
      <c r="H9" s="243"/>
      <c r="I9" s="243"/>
      <c r="J9" s="243"/>
      <c r="K9" s="243"/>
      <c r="L9" s="243"/>
      <c r="M9" s="243"/>
      <c r="N9" s="243"/>
      <c r="O9" s="243"/>
      <c r="P9" s="243"/>
      <c r="Q9" s="243"/>
      <c r="R9" s="35"/>
      <c r="S9" s="35"/>
      <c r="T9" s="35"/>
      <c r="U9" s="35"/>
      <c r="V9" s="35"/>
      <c r="W9" s="35"/>
      <c r="X9" s="35"/>
      <c r="Y9" s="35"/>
      <c r="Z9" s="35"/>
      <c r="AA9" s="35"/>
      <c r="AB9" s="30"/>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30"/>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0"/>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30"/>
      <c r="B11" s="35"/>
      <c r="C11" s="241" t="s">
        <v>498</v>
      </c>
      <c r="D11" s="241"/>
      <c r="E11" s="241"/>
      <c r="F11" s="241"/>
      <c r="G11" s="241"/>
      <c r="H11" s="241"/>
      <c r="I11" s="241"/>
      <c r="J11" s="241"/>
      <c r="K11" s="35"/>
      <c r="L11" s="35"/>
      <c r="M11" s="35"/>
      <c r="N11" s="35"/>
      <c r="O11" s="35"/>
      <c r="P11" s="35"/>
      <c r="Q11" s="35"/>
      <c r="R11" s="35"/>
      <c r="S11" s="35"/>
      <c r="T11" s="35"/>
      <c r="U11" s="35"/>
      <c r="V11" s="35"/>
      <c r="W11" s="35"/>
      <c r="X11" s="35"/>
      <c r="Y11" s="35"/>
      <c r="Z11" s="35"/>
      <c r="AA11" s="35"/>
      <c r="AB11" s="30"/>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30"/>
      <c r="B12" s="35"/>
      <c r="C12" s="242"/>
      <c r="D12" s="242"/>
      <c r="E12" s="242"/>
      <c r="F12" s="242"/>
      <c r="G12" s="242"/>
      <c r="H12" s="242"/>
      <c r="I12" s="242"/>
      <c r="J12" s="242"/>
      <c r="K12" s="35"/>
      <c r="L12" s="35"/>
      <c r="M12" s="35"/>
      <c r="N12" s="35"/>
      <c r="O12" s="35"/>
      <c r="P12" s="35"/>
      <c r="Q12" s="35"/>
      <c r="R12" s="35"/>
      <c r="S12" s="35"/>
      <c r="T12" s="35"/>
      <c r="U12" s="35"/>
      <c r="V12" s="35"/>
      <c r="W12" s="35"/>
      <c r="X12" s="35"/>
      <c r="Y12" s="35"/>
      <c r="Z12" s="35"/>
      <c r="AA12" s="35"/>
      <c r="AB12" s="30"/>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30"/>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0"/>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30"/>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0"/>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30"/>
      <c r="B15" s="15"/>
      <c r="C15" s="15"/>
      <c r="D15" s="15"/>
      <c r="E15" s="15"/>
      <c r="F15" s="15"/>
      <c r="G15" s="15"/>
      <c r="H15" s="15"/>
      <c r="I15" s="15"/>
      <c r="J15" s="15"/>
      <c r="K15" s="15"/>
      <c r="L15" s="15"/>
      <c r="M15" s="15"/>
      <c r="N15" s="15"/>
      <c r="O15" s="15"/>
      <c r="P15" s="15"/>
      <c r="Q15" s="15"/>
      <c r="R15" s="15"/>
      <c r="S15" s="15"/>
      <c r="T15" s="15"/>
      <c r="U15" s="15"/>
      <c r="AB15" s="30"/>
      <c r="AD15" s="59"/>
      <c r="AE15" s="60"/>
      <c r="AF15" s="18"/>
      <c r="AG15" s="18"/>
      <c r="AH15" s="28"/>
      <c r="AI15" s="18"/>
      <c r="AJ15" s="18"/>
      <c r="AK15" s="18"/>
      <c r="AL15" s="18"/>
      <c r="AM15" s="18"/>
      <c r="AN15" s="18"/>
      <c r="AO15" s="18"/>
      <c r="AP15" s="18"/>
      <c r="AQ15" s="18"/>
      <c r="AR15" s="18"/>
      <c r="AS15" s="18"/>
      <c r="AT15" s="18"/>
      <c r="AU15" s="18"/>
      <c r="AV15" s="28"/>
      <c r="AW15" s="28"/>
      <c r="AX15" s="28"/>
    </row>
    <row r="16" spans="1:230" customFormat="1">
      <c r="A16" s="30"/>
      <c r="B16" s="35"/>
      <c r="C16" s="35"/>
      <c r="D16" s="35"/>
      <c r="E16" s="35"/>
      <c r="F16" s="35"/>
      <c r="G16" s="35"/>
      <c r="H16" s="280" t="s">
        <v>577</v>
      </c>
      <c r="I16" s="280"/>
      <c r="J16" s="280"/>
      <c r="K16" s="280"/>
      <c r="L16" s="280"/>
      <c r="M16" s="280"/>
      <c r="N16" s="35"/>
      <c r="O16" s="35"/>
      <c r="P16" s="35"/>
      <c r="Q16" s="35"/>
      <c r="R16" s="35"/>
      <c r="S16" s="35"/>
      <c r="T16" s="35"/>
      <c r="U16" s="35"/>
      <c r="V16" s="35"/>
      <c r="W16" s="35"/>
      <c r="X16" s="35"/>
      <c r="Y16" s="35"/>
      <c r="Z16" s="35"/>
      <c r="AA16" s="35"/>
      <c r="AB16" s="30"/>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30"/>
      <c r="B17" s="35"/>
      <c r="C17" s="41" t="s">
        <v>36</v>
      </c>
      <c r="D17" s="35"/>
      <c r="E17" s="35"/>
      <c r="F17" s="35"/>
      <c r="G17" s="35"/>
      <c r="H17" s="281"/>
      <c r="I17" s="281"/>
      <c r="J17" s="281"/>
      <c r="K17" s="281"/>
      <c r="L17" s="281"/>
      <c r="M17" s="281"/>
      <c r="N17" s="35"/>
      <c r="O17" s="35"/>
      <c r="P17" s="35"/>
      <c r="Q17" s="35"/>
      <c r="R17" s="35"/>
      <c r="S17" s="35"/>
      <c r="T17" s="35"/>
      <c r="U17" s="35"/>
      <c r="V17" s="35"/>
      <c r="W17" s="35"/>
      <c r="X17" s="35"/>
      <c r="Y17" s="35"/>
      <c r="Z17" s="35"/>
      <c r="AA17" s="35"/>
      <c r="AB17" s="30"/>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30"/>
      <c r="B18" s="35"/>
      <c r="C18" s="35"/>
      <c r="D18" s="35"/>
      <c r="E18" s="35"/>
      <c r="F18" s="35"/>
      <c r="G18" s="35"/>
      <c r="H18" s="282"/>
      <c r="I18" s="282"/>
      <c r="J18" s="282"/>
      <c r="K18" s="282"/>
      <c r="L18" s="282"/>
      <c r="M18" s="282"/>
      <c r="N18" s="35"/>
      <c r="O18" s="35"/>
      <c r="P18" s="35"/>
      <c r="Q18" s="35"/>
      <c r="R18" s="35"/>
      <c r="S18" s="35"/>
      <c r="T18" s="35"/>
      <c r="U18" s="35"/>
      <c r="V18" s="35"/>
      <c r="W18" s="35"/>
      <c r="X18" s="35"/>
      <c r="Y18" s="35"/>
      <c r="Z18" s="35"/>
      <c r="AA18" s="35"/>
      <c r="AB18" s="30"/>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30"/>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0"/>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30"/>
      <c r="B20" s="33"/>
      <c r="C20" s="229" t="s">
        <v>511</v>
      </c>
      <c r="D20" s="229"/>
      <c r="E20" s="229"/>
      <c r="F20" s="229"/>
      <c r="G20" s="63"/>
      <c r="H20" s="63"/>
      <c r="I20" s="63"/>
      <c r="J20" s="63"/>
      <c r="K20" s="33"/>
      <c r="L20" s="33"/>
      <c r="M20" s="33"/>
      <c r="N20" s="33"/>
      <c r="O20" s="33"/>
      <c r="P20" s="33"/>
      <c r="Q20" s="33"/>
      <c r="R20" s="33"/>
      <c r="S20" s="33"/>
      <c r="T20" s="33"/>
      <c r="U20" s="33"/>
      <c r="V20" s="33"/>
      <c r="W20" s="33"/>
      <c r="X20" s="33"/>
      <c r="Y20" s="33"/>
      <c r="Z20" s="33"/>
      <c r="AA20" s="33"/>
      <c r="AB20" s="30"/>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30"/>
      <c r="B21" s="33"/>
      <c r="C21" s="230"/>
      <c r="D21" s="230"/>
      <c r="E21" s="230"/>
      <c r="F21" s="230"/>
      <c r="G21" s="62"/>
      <c r="H21" s="62"/>
      <c r="I21" s="62"/>
      <c r="J21" s="62"/>
      <c r="K21" s="62"/>
      <c r="L21" s="62"/>
      <c r="M21" s="62"/>
      <c r="N21" s="62"/>
      <c r="O21" s="62"/>
      <c r="P21" s="62"/>
      <c r="Q21" s="62"/>
      <c r="R21" s="62"/>
      <c r="S21" s="62"/>
      <c r="T21" s="62"/>
      <c r="U21" s="62"/>
      <c r="V21" s="62"/>
      <c r="W21" s="62"/>
      <c r="X21" s="62"/>
      <c r="Y21" s="62"/>
      <c r="Z21" s="63"/>
      <c r="AA21" s="33"/>
      <c r="AB21" s="30"/>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3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0"/>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30"/>
      <c r="B23" s="33"/>
      <c r="C23" s="33"/>
      <c r="D23" s="33"/>
      <c r="E23" s="33"/>
      <c r="F23" s="33"/>
      <c r="G23" s="15"/>
      <c r="H23" s="15"/>
      <c r="I23" s="15"/>
      <c r="J23" s="15"/>
      <c r="K23" s="36"/>
      <c r="L23" s="36"/>
      <c r="M23" s="36"/>
      <c r="N23" s="36"/>
      <c r="O23" s="33"/>
      <c r="P23" s="33"/>
      <c r="Q23" s="33"/>
      <c r="R23" s="73"/>
      <c r="S23" s="236" t="s">
        <v>517</v>
      </c>
      <c r="T23" s="237"/>
      <c r="U23" s="237"/>
      <c r="V23" s="237"/>
      <c r="W23" s="33"/>
      <c r="X23" s="33"/>
      <c r="Y23" s="33"/>
      <c r="Z23" s="33"/>
      <c r="AA23" s="33"/>
      <c r="AB23" s="30"/>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30"/>
      <c r="B24" s="33"/>
      <c r="C24" s="33"/>
      <c r="D24" s="33"/>
      <c r="E24" s="33"/>
      <c r="F24" s="33"/>
      <c r="G24" s="15"/>
      <c r="H24" s="15"/>
      <c r="I24" s="36" t="s">
        <v>512</v>
      </c>
      <c r="J24" s="36"/>
      <c r="K24" s="36"/>
      <c r="L24" s="36"/>
      <c r="M24" s="134">
        <v>3.5</v>
      </c>
      <c r="N24" s="36"/>
      <c r="O24" s="76" t="s">
        <v>7</v>
      </c>
      <c r="P24" s="33"/>
      <c r="Q24" s="15"/>
      <c r="R24" s="15"/>
      <c r="S24" s="234">
        <f>M24*M27</f>
        <v>10.5</v>
      </c>
      <c r="T24" s="235"/>
      <c r="U24" s="233" t="s">
        <v>522</v>
      </c>
      <c r="V24" s="233"/>
      <c r="W24" s="33"/>
      <c r="X24" s="33"/>
      <c r="Y24" s="33"/>
      <c r="Z24" s="33"/>
      <c r="AA24" s="33"/>
      <c r="AB24" s="30"/>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30"/>
      <c r="B25" s="33"/>
      <c r="C25" s="33"/>
      <c r="D25" s="33"/>
      <c r="E25" s="33"/>
      <c r="F25" s="65"/>
      <c r="G25" s="15"/>
      <c r="H25" s="15"/>
      <c r="I25" s="40"/>
      <c r="J25" s="40"/>
      <c r="K25" s="40"/>
      <c r="L25" s="40"/>
      <c r="M25" s="40"/>
      <c r="N25" s="40"/>
      <c r="O25" s="80"/>
      <c r="P25" s="33"/>
      <c r="Q25" s="15"/>
      <c r="R25" s="15"/>
      <c r="S25" s="234"/>
      <c r="T25" s="235"/>
      <c r="U25" s="233"/>
      <c r="V25" s="233"/>
      <c r="W25" s="33"/>
      <c r="X25" s="33"/>
      <c r="Y25" s="33"/>
      <c r="Z25" s="33"/>
      <c r="AA25" s="33"/>
      <c r="AB25" s="30"/>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30"/>
      <c r="B26" s="33"/>
      <c r="C26" s="33"/>
      <c r="D26" s="33"/>
      <c r="E26" s="33"/>
      <c r="F26" s="65"/>
      <c r="G26" s="15"/>
      <c r="H26" s="15"/>
      <c r="I26" s="68"/>
      <c r="J26" s="68"/>
      <c r="K26" s="68"/>
      <c r="L26" s="36"/>
      <c r="M26" s="38"/>
      <c r="N26" s="36"/>
      <c r="O26" s="76"/>
      <c r="P26" s="33"/>
      <c r="Q26" s="15"/>
      <c r="R26" s="15"/>
      <c r="S26" s="234"/>
      <c r="T26" s="235"/>
      <c r="U26" s="233"/>
      <c r="V26" s="233"/>
      <c r="W26" s="74"/>
      <c r="X26" s="236" t="s">
        <v>518</v>
      </c>
      <c r="Y26" s="237"/>
      <c r="Z26" s="95"/>
      <c r="AA26" s="95"/>
      <c r="AB26" s="30"/>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30"/>
      <c r="B27" s="33"/>
      <c r="C27" s="33"/>
      <c r="D27" s="33"/>
      <c r="E27" s="33"/>
      <c r="F27" s="33"/>
      <c r="G27" s="78" t="str">
        <f>M30&amp;" [m]"</f>
        <v>2,58 [m]</v>
      </c>
      <c r="H27" s="15"/>
      <c r="I27" s="36" t="s">
        <v>513</v>
      </c>
      <c r="J27" s="36"/>
      <c r="K27" s="36"/>
      <c r="L27" s="36"/>
      <c r="M27" s="134">
        <v>3</v>
      </c>
      <c r="N27" s="36"/>
      <c r="O27" s="76" t="s">
        <v>7</v>
      </c>
      <c r="P27" s="33"/>
      <c r="Q27" s="15"/>
      <c r="R27" s="15"/>
      <c r="S27" s="234"/>
      <c r="T27" s="235"/>
      <c r="U27" s="233"/>
      <c r="V27" s="233"/>
      <c r="W27" s="15"/>
      <c r="X27" s="238">
        <f>ROUND(M24*M27*M30,2)</f>
        <v>27.09</v>
      </c>
      <c r="Y27" s="245" t="s">
        <v>523</v>
      </c>
      <c r="Z27" s="93"/>
      <c r="AA27" s="33"/>
      <c r="AB27" s="30"/>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30"/>
      <c r="B28" s="33"/>
      <c r="C28" s="33"/>
      <c r="D28" s="33"/>
      <c r="E28" s="33"/>
      <c r="F28" s="33"/>
      <c r="G28" s="15"/>
      <c r="H28" s="15"/>
      <c r="I28" s="40"/>
      <c r="J28" s="40"/>
      <c r="K28" s="40"/>
      <c r="L28" s="40"/>
      <c r="M28" s="40"/>
      <c r="N28" s="40"/>
      <c r="O28" s="80"/>
      <c r="P28" s="33"/>
      <c r="Q28" s="33"/>
      <c r="R28" s="72"/>
      <c r="S28" s="71"/>
      <c r="T28" s="70"/>
      <c r="U28" s="33"/>
      <c r="V28" s="33"/>
      <c r="W28" s="67"/>
      <c r="X28" s="238"/>
      <c r="Y28" s="245"/>
      <c r="Z28" s="93"/>
      <c r="AA28" s="33"/>
      <c r="AB28" s="30"/>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30"/>
      <c r="B29" s="33"/>
      <c r="C29" s="33"/>
      <c r="D29" s="33"/>
      <c r="E29" s="33"/>
      <c r="F29" s="33"/>
      <c r="G29" s="15"/>
      <c r="H29" s="15"/>
      <c r="I29" s="68"/>
      <c r="J29" s="68"/>
      <c r="K29" s="68"/>
      <c r="L29" s="36"/>
      <c r="M29" s="36"/>
      <c r="N29" s="36"/>
      <c r="O29" s="76"/>
      <c r="P29" s="33"/>
      <c r="Q29" s="33"/>
      <c r="R29" s="33"/>
      <c r="S29" s="15"/>
      <c r="T29" s="70"/>
      <c r="U29" s="70"/>
      <c r="V29" s="70"/>
      <c r="W29" s="67"/>
      <c r="X29" s="238"/>
      <c r="Y29" s="245"/>
      <c r="Z29" s="93"/>
      <c r="AA29" s="33"/>
      <c r="AB29" s="30"/>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30"/>
      <c r="B30" s="64"/>
      <c r="C30" s="44"/>
      <c r="D30" s="44"/>
      <c r="E30" s="64"/>
      <c r="F30" s="33"/>
      <c r="G30" s="15"/>
      <c r="H30" s="15"/>
      <c r="I30" s="36" t="s">
        <v>514</v>
      </c>
      <c r="J30" s="36"/>
      <c r="K30" s="36"/>
      <c r="L30" s="36"/>
      <c r="M30" s="134">
        <v>2.58</v>
      </c>
      <c r="N30" s="36"/>
      <c r="O30" s="76" t="s">
        <v>7</v>
      </c>
      <c r="P30" s="33"/>
      <c r="Q30" s="33"/>
      <c r="R30" s="33"/>
      <c r="S30" s="15"/>
      <c r="T30" s="70"/>
      <c r="U30" s="70"/>
      <c r="V30" s="70"/>
      <c r="W30" s="67"/>
      <c r="X30" s="238"/>
      <c r="Y30" s="245"/>
      <c r="Z30" s="93"/>
      <c r="AA30" s="33"/>
      <c r="AB30" s="30"/>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30"/>
      <c r="B31" s="33"/>
      <c r="C31" s="78" t="str">
        <f>M24&amp;" [m]"</f>
        <v>3,5 [m]</v>
      </c>
      <c r="D31" s="44"/>
      <c r="E31" s="64"/>
      <c r="F31" s="15"/>
      <c r="G31" s="77" t="str">
        <f>M27&amp;" [m]"</f>
        <v>3 [m]</v>
      </c>
      <c r="H31" s="15"/>
      <c r="I31" s="40"/>
      <c r="J31" s="40"/>
      <c r="K31" s="40"/>
      <c r="L31" s="40"/>
      <c r="M31" s="40"/>
      <c r="N31" s="40"/>
      <c r="O31" s="80"/>
      <c r="P31" s="33"/>
      <c r="Q31" s="33"/>
      <c r="R31" s="33"/>
      <c r="S31" s="15"/>
      <c r="T31" s="70"/>
      <c r="U31" s="70"/>
      <c r="V31" s="70"/>
      <c r="W31" s="75"/>
      <c r="X31" s="94"/>
      <c r="Y31" s="76"/>
      <c r="Z31" s="93"/>
      <c r="AA31" s="33"/>
      <c r="AB31" s="30"/>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30"/>
      <c r="B32" s="33"/>
      <c r="C32" s="15"/>
      <c r="D32" s="44"/>
      <c r="E32" s="33"/>
      <c r="F32" s="33"/>
      <c r="G32" s="15"/>
      <c r="H32" s="15"/>
      <c r="I32" s="15"/>
      <c r="J32" s="15"/>
      <c r="K32" s="36"/>
      <c r="L32" s="36"/>
      <c r="M32" s="36"/>
      <c r="N32" s="36"/>
      <c r="O32" s="33"/>
      <c r="P32" s="33"/>
      <c r="Q32" s="33"/>
      <c r="R32" s="33"/>
      <c r="S32" s="33"/>
      <c r="T32" s="33"/>
      <c r="U32" s="33"/>
      <c r="V32" s="33"/>
      <c r="W32" s="33"/>
      <c r="X32" s="33"/>
      <c r="Y32" s="33"/>
      <c r="Z32" s="33"/>
      <c r="AA32" s="33"/>
      <c r="AB32" s="30"/>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30"/>
      <c r="B33" s="33"/>
      <c r="C33" s="44"/>
      <c r="D33" s="44"/>
      <c r="E33" s="33"/>
      <c r="F33" s="33"/>
      <c r="G33" s="15"/>
      <c r="H33" s="15"/>
      <c r="I33" s="15"/>
      <c r="J33" s="15"/>
      <c r="K33" s="36"/>
      <c r="L33" s="36"/>
      <c r="M33" s="36"/>
      <c r="N33" s="36"/>
      <c r="O33" s="33"/>
      <c r="P33" s="33"/>
      <c r="Q33" s="33"/>
      <c r="R33" s="33"/>
      <c r="S33" s="33"/>
      <c r="T33" s="33"/>
      <c r="U33" s="33"/>
      <c r="V33" s="33"/>
      <c r="W33" s="33"/>
      <c r="X33" s="33"/>
      <c r="Y33" s="33"/>
      <c r="Z33" s="33"/>
      <c r="AA33" s="33"/>
      <c r="AB33" s="30"/>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30"/>
      <c r="B34" s="33"/>
      <c r="C34" s="44"/>
      <c r="D34" s="44"/>
      <c r="E34" s="33"/>
      <c r="F34" s="33"/>
      <c r="G34" s="15"/>
      <c r="H34" s="15"/>
      <c r="I34" s="15"/>
      <c r="J34" s="15"/>
      <c r="K34" s="36"/>
      <c r="L34" s="36"/>
      <c r="M34" s="36"/>
      <c r="N34" s="36"/>
      <c r="O34" s="33"/>
      <c r="P34" s="33"/>
      <c r="Q34" s="33"/>
      <c r="R34" s="33"/>
      <c r="S34" s="33"/>
      <c r="T34" s="33"/>
      <c r="U34" s="33"/>
      <c r="V34" s="33"/>
      <c r="W34" s="33"/>
      <c r="X34" s="33"/>
      <c r="Y34" s="33"/>
      <c r="Z34" s="33"/>
      <c r="AA34" s="33"/>
      <c r="AB34" s="30"/>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30"/>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0"/>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30"/>
      <c r="B36" s="35"/>
      <c r="C36" s="41" t="s">
        <v>535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0"/>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30"/>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0"/>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30"/>
      <c r="B38" s="33"/>
      <c r="C38" s="44"/>
      <c r="D38" s="44"/>
      <c r="E38" s="33"/>
      <c r="F38" s="33"/>
      <c r="G38" s="15"/>
      <c r="H38" s="15"/>
      <c r="I38" s="15"/>
      <c r="J38" s="15"/>
      <c r="K38" s="36"/>
      <c r="L38" s="36"/>
      <c r="M38" s="36"/>
      <c r="N38" s="36"/>
      <c r="O38" s="33"/>
      <c r="P38" s="33"/>
      <c r="Q38" s="33"/>
      <c r="R38" s="33"/>
      <c r="S38" s="33"/>
      <c r="T38" s="33"/>
      <c r="U38" s="33"/>
      <c r="V38" s="33"/>
      <c r="W38" s="33"/>
      <c r="X38" s="33"/>
      <c r="Y38" s="33"/>
      <c r="Z38" s="33"/>
      <c r="AA38" s="33"/>
      <c r="AB38" s="30"/>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30"/>
      <c r="B39" s="33"/>
      <c r="C39" s="44"/>
      <c r="D39" s="44"/>
      <c r="E39" s="33"/>
      <c r="F39" s="33"/>
      <c r="G39" s="15"/>
      <c r="H39" s="15"/>
      <c r="I39" s="15"/>
      <c r="J39" s="15"/>
      <c r="K39" s="36"/>
      <c r="L39" s="36"/>
      <c r="M39" s="36"/>
      <c r="N39" s="36"/>
      <c r="O39" s="33"/>
      <c r="P39" s="33"/>
      <c r="Q39" s="33"/>
      <c r="R39" s="33"/>
      <c r="S39" s="33"/>
      <c r="T39" s="33"/>
      <c r="U39" s="33"/>
      <c r="V39" s="33"/>
      <c r="W39" s="33"/>
      <c r="X39" s="33"/>
      <c r="Y39" s="33"/>
      <c r="Z39" s="33"/>
      <c r="AA39" s="33"/>
      <c r="AB39" s="30"/>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30"/>
      <c r="B40" s="33"/>
      <c r="C40" s="103" t="str">
        <f>VLOOKUP(H43,lista_kierunki_swiata3,3,0)</f>
        <v>S</v>
      </c>
      <c r="D40" s="44"/>
      <c r="E40" s="33"/>
      <c r="F40" s="33"/>
      <c r="G40" s="15"/>
      <c r="H40" s="15"/>
      <c r="I40" s="15"/>
      <c r="J40" s="15"/>
      <c r="K40" s="36"/>
      <c r="L40" s="36"/>
      <c r="M40" s="36"/>
      <c r="N40" s="36"/>
      <c r="O40" s="101" t="str">
        <f>VLOOKUP(T43,lista_kierunki_swiata3,3,0)</f>
        <v>W</v>
      </c>
      <c r="P40" s="15"/>
      <c r="Q40" s="33"/>
      <c r="R40" s="33"/>
      <c r="S40" s="33"/>
      <c r="T40" s="33"/>
      <c r="U40" s="33"/>
      <c r="V40" s="33"/>
      <c r="W40" s="33"/>
      <c r="X40" s="33"/>
      <c r="Y40" s="33"/>
      <c r="Z40" s="33"/>
      <c r="AA40" s="33"/>
      <c r="AB40" s="30"/>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30"/>
      <c r="B41" s="33"/>
      <c r="C41" s="44"/>
      <c r="D41" s="15"/>
      <c r="E41" s="15"/>
      <c r="F41" s="15"/>
      <c r="G41" s="15"/>
      <c r="H41" s="15"/>
      <c r="I41" s="15"/>
      <c r="J41" s="15"/>
      <c r="K41" s="36"/>
      <c r="L41" s="36"/>
      <c r="M41" s="36"/>
      <c r="N41" s="36"/>
      <c r="O41" s="33"/>
      <c r="P41" s="33"/>
      <c r="Q41" s="33"/>
      <c r="R41" s="33"/>
      <c r="S41" s="33"/>
      <c r="T41" s="15"/>
      <c r="U41" s="33"/>
      <c r="V41" s="33"/>
      <c r="W41" s="33"/>
      <c r="X41" s="33"/>
      <c r="Y41" s="33"/>
      <c r="Z41" s="33"/>
      <c r="AA41" s="33"/>
      <c r="AB41" s="30"/>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30"/>
      <c r="B42" s="33"/>
      <c r="C42" s="44"/>
      <c r="D42" s="44"/>
      <c r="E42" s="33"/>
      <c r="F42" s="33"/>
      <c r="G42" s="15"/>
      <c r="H42" s="15"/>
      <c r="I42" s="15"/>
      <c r="J42" s="15"/>
      <c r="K42" s="36"/>
      <c r="L42" s="36"/>
      <c r="M42" s="36"/>
      <c r="N42" s="36"/>
      <c r="O42" s="33"/>
      <c r="P42" s="44"/>
      <c r="Q42" s="44"/>
      <c r="R42" s="33"/>
      <c r="S42" s="33"/>
      <c r="T42" s="15"/>
      <c r="U42" s="15"/>
      <c r="V42" s="15"/>
      <c r="W42" s="15"/>
      <c r="X42" s="33"/>
      <c r="Y42" s="33"/>
      <c r="Z42" s="33"/>
      <c r="AA42" s="33"/>
      <c r="AB42" s="30"/>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30"/>
      <c r="B43" s="33"/>
      <c r="C43" s="15"/>
      <c r="D43" s="15"/>
      <c r="E43" s="36"/>
      <c r="F43" s="36" t="s">
        <v>10</v>
      </c>
      <c r="G43" s="29"/>
      <c r="H43" s="232" t="s">
        <v>440</v>
      </c>
      <c r="I43" s="232"/>
      <c r="J43" s="232"/>
      <c r="K43" s="232"/>
      <c r="L43" s="36"/>
      <c r="M43" s="36"/>
      <c r="N43" s="36"/>
      <c r="O43" s="33"/>
      <c r="P43" s="15"/>
      <c r="Q43" s="36" t="s">
        <v>10</v>
      </c>
      <c r="R43" s="15"/>
      <c r="S43" s="36"/>
      <c r="T43" s="231" t="str">
        <f>Obliczenia3!B46</f>
        <v>Zachód</v>
      </c>
      <c r="U43" s="231"/>
      <c r="V43" s="231"/>
      <c r="W43" s="231"/>
      <c r="X43" s="231"/>
      <c r="Y43" s="33"/>
      <c r="Z43" s="33"/>
      <c r="AA43" s="33"/>
      <c r="AB43" s="30"/>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30"/>
      <c r="B44" s="33"/>
      <c r="C44" s="44"/>
      <c r="D44" s="44"/>
      <c r="E44" s="83"/>
      <c r="F44" s="83"/>
      <c r="G44" s="84"/>
      <c r="H44" s="84"/>
      <c r="I44" s="84"/>
      <c r="J44" s="84"/>
      <c r="K44" s="40"/>
      <c r="L44" s="40"/>
      <c r="M44" s="36"/>
      <c r="N44" s="36"/>
      <c r="O44" s="33"/>
      <c r="P44" s="84"/>
      <c r="Q44" s="82"/>
      <c r="R44" s="83"/>
      <c r="S44" s="83"/>
      <c r="T44" s="84"/>
      <c r="U44" s="84"/>
      <c r="V44" s="84"/>
      <c r="W44" s="84"/>
      <c r="X44" s="83"/>
      <c r="Y44" s="83"/>
      <c r="Z44" s="83"/>
      <c r="AA44" s="33"/>
      <c r="AB44" s="30"/>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30"/>
      <c r="B45" s="33"/>
      <c r="C45" s="81"/>
      <c r="D45" s="81"/>
      <c r="E45" s="81"/>
      <c r="F45" s="33"/>
      <c r="G45" s="15"/>
      <c r="H45" s="15"/>
      <c r="I45" s="15"/>
      <c r="J45" s="15"/>
      <c r="K45" s="36"/>
      <c r="L45" s="36"/>
      <c r="M45" s="36"/>
      <c r="N45" s="36"/>
      <c r="O45" s="33"/>
      <c r="P45" s="15"/>
      <c r="Q45" s="81"/>
      <c r="R45" s="81"/>
      <c r="S45" s="33"/>
      <c r="T45" s="15"/>
      <c r="U45" s="15"/>
      <c r="V45" s="15"/>
      <c r="W45" s="15"/>
      <c r="X45" s="33"/>
      <c r="Y45" s="33"/>
      <c r="Z45" s="33"/>
      <c r="AA45" s="33"/>
      <c r="AB45" s="30"/>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30"/>
      <c r="B46" s="33"/>
      <c r="C46" s="15"/>
      <c r="D46" s="81"/>
      <c r="E46" s="81"/>
      <c r="F46" s="36" t="s">
        <v>515</v>
      </c>
      <c r="G46" s="15"/>
      <c r="H46" s="232" t="s">
        <v>473</v>
      </c>
      <c r="I46" s="232"/>
      <c r="J46" s="232"/>
      <c r="K46" s="232"/>
      <c r="L46" s="36"/>
      <c r="M46" s="36"/>
      <c r="N46" s="36"/>
      <c r="O46" s="33"/>
      <c r="P46" s="15"/>
      <c r="Q46" s="36" t="s">
        <v>515</v>
      </c>
      <c r="R46" s="81"/>
      <c r="S46" s="15"/>
      <c r="T46" s="232" t="s">
        <v>473</v>
      </c>
      <c r="U46" s="232"/>
      <c r="V46" s="232"/>
      <c r="W46" s="232"/>
      <c r="X46" s="232"/>
      <c r="Y46" s="33"/>
      <c r="Z46" s="33"/>
      <c r="AA46" s="33"/>
      <c r="AB46" s="30"/>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30"/>
      <c r="B47" s="33"/>
      <c r="C47" s="15"/>
      <c r="D47" s="81"/>
      <c r="E47" s="81"/>
      <c r="F47" s="36"/>
      <c r="G47" s="15"/>
      <c r="H47" s="15"/>
      <c r="I47" s="76"/>
      <c r="J47" s="15"/>
      <c r="K47" s="36"/>
      <c r="L47" s="36"/>
      <c r="M47" s="36"/>
      <c r="N47" s="36"/>
      <c r="O47" s="33"/>
      <c r="P47" s="15"/>
      <c r="Q47" s="36"/>
      <c r="R47" s="81"/>
      <c r="S47" s="81"/>
      <c r="T47" s="81"/>
      <c r="U47" s="15"/>
      <c r="V47" s="76"/>
      <c r="W47" s="15"/>
      <c r="X47" s="33"/>
      <c r="Y47" s="33"/>
      <c r="Z47" s="33"/>
      <c r="AA47" s="33"/>
      <c r="AB47" s="30"/>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30"/>
      <c r="B48" s="33"/>
      <c r="C48" s="15"/>
      <c r="D48" s="81"/>
      <c r="E48" s="81"/>
      <c r="F48" s="36" t="s">
        <v>516</v>
      </c>
      <c r="G48" s="15"/>
      <c r="H48" s="85" t="s">
        <v>3</v>
      </c>
      <c r="I48" s="15"/>
      <c r="J48" s="228">
        <f>M24</f>
        <v>3.5</v>
      </c>
      <c r="K48" s="228"/>
      <c r="L48" s="96" t="s">
        <v>7</v>
      </c>
      <c r="M48" s="36"/>
      <c r="N48" s="36"/>
      <c r="O48" s="33"/>
      <c r="P48" s="15"/>
      <c r="Q48" s="36" t="s">
        <v>516</v>
      </c>
      <c r="R48" s="81"/>
      <c r="S48" s="15"/>
      <c r="T48" s="85" t="s">
        <v>3</v>
      </c>
      <c r="U48" s="15"/>
      <c r="V48" s="15"/>
      <c r="W48" s="228">
        <f>M27</f>
        <v>3</v>
      </c>
      <c r="X48" s="228"/>
      <c r="Y48" s="88" t="s">
        <v>7</v>
      </c>
      <c r="Z48" s="88"/>
      <c r="AA48" s="33"/>
      <c r="AB48" s="30"/>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30"/>
      <c r="B49" s="33"/>
      <c r="C49" s="15"/>
      <c r="D49" s="81"/>
      <c r="E49" s="81"/>
      <c r="F49" s="36"/>
      <c r="G49" s="15"/>
      <c r="H49" s="85"/>
      <c r="I49" s="15"/>
      <c r="J49" s="87"/>
      <c r="K49" s="15"/>
      <c r="L49" s="93"/>
      <c r="M49" s="36"/>
      <c r="N49" s="36"/>
      <c r="O49" s="33"/>
      <c r="P49" s="15"/>
      <c r="Q49" s="36"/>
      <c r="R49" s="81"/>
      <c r="S49" s="15"/>
      <c r="T49" s="85"/>
      <c r="U49" s="87"/>
      <c r="V49" s="15"/>
      <c r="W49" s="76"/>
      <c r="X49" s="15"/>
      <c r="Y49" s="66"/>
      <c r="Z49" s="66"/>
      <c r="AA49" s="33"/>
      <c r="AB49" s="30"/>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30"/>
      <c r="B50" s="33"/>
      <c r="C50" s="15"/>
      <c r="D50" s="81"/>
      <c r="E50" s="81"/>
      <c r="F50" s="36"/>
      <c r="G50" s="15"/>
      <c r="H50" s="85" t="s">
        <v>5</v>
      </c>
      <c r="I50" s="15"/>
      <c r="J50" s="228">
        <f>M30</f>
        <v>2.58</v>
      </c>
      <c r="K50" s="228"/>
      <c r="L50" s="96" t="s">
        <v>7</v>
      </c>
      <c r="M50" s="36"/>
      <c r="N50" s="36"/>
      <c r="O50" s="33"/>
      <c r="P50" s="15"/>
      <c r="Q50" s="36"/>
      <c r="R50" s="81"/>
      <c r="S50" s="15"/>
      <c r="T50" s="85" t="s">
        <v>5</v>
      </c>
      <c r="U50" s="15"/>
      <c r="V50" s="15"/>
      <c r="W50" s="228">
        <f>M30</f>
        <v>2.58</v>
      </c>
      <c r="X50" s="228"/>
      <c r="Y50" s="88" t="s">
        <v>7</v>
      </c>
      <c r="Z50" s="88"/>
      <c r="AA50" s="33"/>
      <c r="AB50" s="30"/>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30"/>
      <c r="B51" s="33"/>
      <c r="C51" s="15"/>
      <c r="D51" s="44"/>
      <c r="E51" s="83"/>
      <c r="F51" s="82"/>
      <c r="G51" s="84"/>
      <c r="H51" s="84"/>
      <c r="I51" s="84"/>
      <c r="J51" s="84"/>
      <c r="K51" s="40"/>
      <c r="L51" s="69"/>
      <c r="M51" s="36"/>
      <c r="N51" s="36"/>
      <c r="O51" s="33"/>
      <c r="P51" s="84"/>
      <c r="Q51" s="82"/>
      <c r="R51" s="83"/>
      <c r="S51" s="84"/>
      <c r="T51" s="84"/>
      <c r="U51" s="84"/>
      <c r="V51" s="84"/>
      <c r="W51" s="84"/>
      <c r="X51" s="92"/>
      <c r="Y51" s="83"/>
      <c r="Z51" s="83"/>
      <c r="AA51" s="33"/>
      <c r="AB51" s="30"/>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30"/>
      <c r="B52" s="33"/>
      <c r="C52" s="15"/>
      <c r="D52" s="44"/>
      <c r="E52" s="33"/>
      <c r="F52" s="44"/>
      <c r="G52" s="15"/>
      <c r="H52" s="15"/>
      <c r="I52" s="15"/>
      <c r="J52" s="15"/>
      <c r="K52" s="36"/>
      <c r="L52" s="68"/>
      <c r="M52" s="36"/>
      <c r="N52" s="36"/>
      <c r="O52" s="33"/>
      <c r="P52" s="15"/>
      <c r="Q52" s="44"/>
      <c r="R52" s="33"/>
      <c r="S52" s="33"/>
      <c r="T52" s="15"/>
      <c r="U52" s="15"/>
      <c r="V52" s="15"/>
      <c r="W52" s="15"/>
      <c r="X52" s="66"/>
      <c r="Y52" s="33"/>
      <c r="Z52" s="33"/>
      <c r="AA52" s="33"/>
      <c r="AB52" s="30"/>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30"/>
      <c r="B53" s="33"/>
      <c r="C53" s="15"/>
      <c r="D53" s="44"/>
      <c r="E53" s="33"/>
      <c r="F53" s="36" t="str">
        <f>IF(H46="wewnętrzna","bez znaczenia","Okno *")</f>
        <v>Okno *</v>
      </c>
      <c r="G53" s="15"/>
      <c r="H53" s="246" t="s">
        <v>469</v>
      </c>
      <c r="I53" s="246"/>
      <c r="J53" s="246"/>
      <c r="K53" s="246"/>
      <c r="L53" s="68"/>
      <c r="M53" s="36"/>
      <c r="N53" s="36"/>
      <c r="O53" s="33"/>
      <c r="P53" s="15"/>
      <c r="Q53" s="36" t="str">
        <f>IF(T46="wewnętrzna","bez znaczenia","Okno *")</f>
        <v>Okno *</v>
      </c>
      <c r="R53" s="33"/>
      <c r="S53" s="15"/>
      <c r="T53" s="246" t="s">
        <v>454</v>
      </c>
      <c r="U53" s="246"/>
      <c r="V53" s="246"/>
      <c r="W53" s="246"/>
      <c r="X53" s="246"/>
      <c r="Y53" s="66"/>
      <c r="Z53" s="66"/>
      <c r="AA53" s="33"/>
      <c r="AB53" s="30"/>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30"/>
      <c r="B54" s="33"/>
      <c r="C54" s="15"/>
      <c r="D54" s="98"/>
      <c r="E54" s="33"/>
      <c r="F54" s="86"/>
      <c r="G54" s="15"/>
      <c r="H54" s="15"/>
      <c r="I54" s="15"/>
      <c r="J54" s="15"/>
      <c r="K54" s="36"/>
      <c r="L54" s="68"/>
      <c r="M54" s="36"/>
      <c r="N54" s="36"/>
      <c r="O54" s="33"/>
      <c r="P54" s="15"/>
      <c r="Q54" s="248"/>
      <c r="R54" s="248"/>
      <c r="S54" s="15"/>
      <c r="T54" s="33"/>
      <c r="U54" s="15"/>
      <c r="V54" s="15"/>
      <c r="W54" s="15"/>
      <c r="X54" s="15"/>
      <c r="Y54" s="66"/>
      <c r="Z54" s="66"/>
      <c r="AA54" s="33"/>
      <c r="AB54" s="30"/>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30"/>
      <c r="B55" s="33"/>
      <c r="C55" s="15"/>
      <c r="D55" s="44"/>
      <c r="E55" s="33"/>
      <c r="F55" s="44"/>
      <c r="G55" s="15"/>
      <c r="H55" s="85" t="s">
        <v>3</v>
      </c>
      <c r="I55" s="15"/>
      <c r="J55" s="246">
        <v>1.8</v>
      </c>
      <c r="K55" s="246"/>
      <c r="L55" s="96" t="s">
        <v>7</v>
      </c>
      <c r="M55" s="36"/>
      <c r="N55" s="36"/>
      <c r="O55" s="33"/>
      <c r="P55" s="15"/>
      <c r="Q55" s="44"/>
      <c r="R55" s="33"/>
      <c r="S55" s="15"/>
      <c r="T55" s="85" t="s">
        <v>3</v>
      </c>
      <c r="U55" s="15"/>
      <c r="V55" s="15"/>
      <c r="W55" s="246">
        <v>0</v>
      </c>
      <c r="X55" s="246"/>
      <c r="Y55" s="88" t="s">
        <v>7</v>
      </c>
      <c r="Z55" s="88"/>
      <c r="AA55" s="33"/>
      <c r="AB55" s="30"/>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30"/>
      <c r="B56" s="33"/>
      <c r="C56" s="15"/>
      <c r="D56" s="99"/>
      <c r="E56" s="33"/>
      <c r="F56" s="44"/>
      <c r="G56" s="15"/>
      <c r="H56" s="33"/>
      <c r="I56" s="15"/>
      <c r="J56" s="15"/>
      <c r="K56" s="15"/>
      <c r="L56" s="97"/>
      <c r="M56" s="36"/>
      <c r="N56" s="36"/>
      <c r="O56" s="33"/>
      <c r="P56" s="15"/>
      <c r="Q56" s="44"/>
      <c r="R56" s="33"/>
      <c r="S56" s="91"/>
      <c r="T56" s="33"/>
      <c r="U56" s="15"/>
      <c r="V56" s="15"/>
      <c r="W56" s="15"/>
      <c r="X56" s="15"/>
      <c r="Y56" s="89"/>
      <c r="Z56" s="29"/>
      <c r="AA56" s="33"/>
      <c r="AB56" s="30"/>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30"/>
      <c r="B57" s="33"/>
      <c r="C57" s="15"/>
      <c r="D57" s="44"/>
      <c r="E57" s="33"/>
      <c r="F57" s="44"/>
      <c r="G57" s="15"/>
      <c r="H57" s="85" t="s">
        <v>5</v>
      </c>
      <c r="I57" s="15"/>
      <c r="J57" s="246">
        <v>1.2</v>
      </c>
      <c r="K57" s="246"/>
      <c r="L57" s="96" t="s">
        <v>7</v>
      </c>
      <c r="M57" s="36"/>
      <c r="N57" s="36"/>
      <c r="O57" s="33"/>
      <c r="P57" s="15"/>
      <c r="Q57" s="44"/>
      <c r="R57" s="33"/>
      <c r="S57" s="15"/>
      <c r="T57" s="85" t="s">
        <v>5</v>
      </c>
      <c r="U57" s="15"/>
      <c r="V57" s="15"/>
      <c r="W57" s="246">
        <v>0</v>
      </c>
      <c r="X57" s="246"/>
      <c r="Y57" s="88" t="s">
        <v>7</v>
      </c>
      <c r="Z57" s="88"/>
      <c r="AA57" s="33"/>
      <c r="AB57" s="30"/>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30"/>
      <c r="B58" s="33"/>
      <c r="C58" s="15"/>
      <c r="D58" s="44"/>
      <c r="E58" s="33"/>
      <c r="F58" s="44"/>
      <c r="G58" s="15"/>
      <c r="H58" s="15"/>
      <c r="I58" s="15"/>
      <c r="J58" s="15"/>
      <c r="K58" s="36"/>
      <c r="L58" s="36"/>
      <c r="M58" s="36"/>
      <c r="N58" s="36"/>
      <c r="O58" s="33"/>
      <c r="P58" s="15"/>
      <c r="Q58" s="44"/>
      <c r="R58" s="33"/>
      <c r="S58" s="33"/>
      <c r="T58" s="15"/>
      <c r="U58" s="15"/>
      <c r="V58" s="15"/>
      <c r="W58" s="15"/>
      <c r="X58" s="33"/>
      <c r="Y58" s="33"/>
      <c r="Z58" s="33"/>
      <c r="AA58" s="33"/>
      <c r="AB58" s="30"/>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30"/>
      <c r="B59" s="33"/>
      <c r="C59" s="15"/>
      <c r="D59" s="44"/>
      <c r="E59" s="33"/>
      <c r="F59" s="36" t="s">
        <v>447</v>
      </c>
      <c r="G59" s="15"/>
      <c r="H59" s="246" t="s">
        <v>454</v>
      </c>
      <c r="I59" s="246"/>
      <c r="J59" s="246"/>
      <c r="K59" s="246"/>
      <c r="L59" s="36"/>
      <c r="M59" s="36"/>
      <c r="N59" s="36"/>
      <c r="O59" s="33"/>
      <c r="P59" s="15"/>
      <c r="Q59" s="36" t="s">
        <v>447</v>
      </c>
      <c r="R59" s="33"/>
      <c r="S59" s="33"/>
      <c r="T59" s="246" t="s">
        <v>454</v>
      </c>
      <c r="U59" s="246"/>
      <c r="V59" s="246"/>
      <c r="W59" s="246"/>
      <c r="X59" s="246"/>
      <c r="Y59" s="33"/>
      <c r="Z59" s="33"/>
      <c r="AA59" s="33"/>
      <c r="AB59" s="30"/>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30"/>
      <c r="B60" s="33"/>
      <c r="C60" s="15"/>
      <c r="D60" s="15"/>
      <c r="E60" s="15"/>
      <c r="F60" s="15"/>
      <c r="G60" s="15"/>
      <c r="H60" s="15"/>
      <c r="I60" s="15"/>
      <c r="J60" s="15"/>
      <c r="K60" s="36"/>
      <c r="L60" s="36"/>
      <c r="M60" s="36"/>
      <c r="N60" s="36"/>
      <c r="O60" s="33"/>
      <c r="P60" s="33"/>
      <c r="Q60" s="33"/>
      <c r="R60" s="33"/>
      <c r="S60" s="33"/>
      <c r="T60" s="33"/>
      <c r="U60" s="33"/>
      <c r="V60" s="33"/>
      <c r="W60" s="33"/>
      <c r="X60" s="33"/>
      <c r="Y60" s="33"/>
      <c r="Z60" s="33"/>
      <c r="AA60" s="33"/>
      <c r="AB60" s="30"/>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30"/>
      <c r="B61" s="33"/>
      <c r="C61" s="44"/>
      <c r="D61" s="44"/>
      <c r="E61" s="108" t="s">
        <v>489</v>
      </c>
      <c r="F61" s="33"/>
      <c r="G61" s="15"/>
      <c r="H61" s="15"/>
      <c r="I61" s="15"/>
      <c r="J61" s="15"/>
      <c r="K61" s="36"/>
      <c r="L61" s="36"/>
      <c r="M61" s="36"/>
      <c r="N61" s="36"/>
      <c r="O61" s="33"/>
      <c r="P61" s="108"/>
      <c r="Q61" s="33"/>
      <c r="R61" s="33"/>
      <c r="S61" s="33"/>
      <c r="T61" s="33"/>
      <c r="U61" s="33"/>
      <c r="V61" s="33"/>
      <c r="W61" s="33"/>
      <c r="X61" s="33"/>
      <c r="Y61" s="33"/>
      <c r="Z61" s="33"/>
      <c r="AA61" s="33"/>
      <c r="AB61" s="30"/>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30"/>
      <c r="B62" s="33"/>
      <c r="C62" s="44"/>
      <c r="D62" s="44"/>
      <c r="E62" s="33"/>
      <c r="F62" s="33"/>
      <c r="G62" s="15"/>
      <c r="H62" s="15"/>
      <c r="I62" s="15"/>
      <c r="J62" s="15"/>
      <c r="K62" s="36"/>
      <c r="L62" s="36"/>
      <c r="M62" s="36"/>
      <c r="N62" s="36"/>
      <c r="O62" s="33"/>
      <c r="P62" s="33"/>
      <c r="Q62" s="33"/>
      <c r="R62" s="33"/>
      <c r="S62" s="33"/>
      <c r="T62" s="33"/>
      <c r="U62" s="33"/>
      <c r="V62" s="33"/>
      <c r="W62" s="33"/>
      <c r="X62" s="33"/>
      <c r="Y62" s="33"/>
      <c r="Z62" s="33"/>
      <c r="AA62" s="33"/>
      <c r="AB62" s="30"/>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30"/>
      <c r="B63" s="33"/>
      <c r="C63" s="44"/>
      <c r="D63" s="44"/>
      <c r="E63" s="33"/>
      <c r="F63" s="33"/>
      <c r="G63" s="15"/>
      <c r="H63" s="15"/>
      <c r="I63" s="15"/>
      <c r="J63" s="15"/>
      <c r="K63" s="36"/>
      <c r="L63" s="36"/>
      <c r="M63" s="36"/>
      <c r="N63" s="36"/>
      <c r="O63" s="33"/>
      <c r="P63" s="33"/>
      <c r="Q63" s="33"/>
      <c r="R63" s="33"/>
      <c r="S63" s="33"/>
      <c r="T63" s="33"/>
      <c r="U63" s="33"/>
      <c r="V63" s="33"/>
      <c r="W63" s="33"/>
      <c r="X63" s="33"/>
      <c r="Y63" s="33"/>
      <c r="Z63" s="33"/>
      <c r="AA63" s="33"/>
      <c r="AB63" s="30"/>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30"/>
      <c r="B64" s="33"/>
      <c r="C64" s="44"/>
      <c r="D64" s="44"/>
      <c r="E64" s="33"/>
      <c r="F64" s="33"/>
      <c r="G64" s="15"/>
      <c r="H64" s="15"/>
      <c r="I64" s="15"/>
      <c r="J64" s="15"/>
      <c r="K64" s="36"/>
      <c r="L64" s="36"/>
      <c r="M64" s="36"/>
      <c r="N64" s="36"/>
      <c r="O64" s="33"/>
      <c r="P64" s="33"/>
      <c r="Q64" s="33"/>
      <c r="R64" s="33"/>
      <c r="S64" s="33"/>
      <c r="T64" s="33"/>
      <c r="U64" s="33"/>
      <c r="V64" s="33"/>
      <c r="W64" s="33"/>
      <c r="X64" s="33"/>
      <c r="Y64" s="33"/>
      <c r="Z64" s="33"/>
      <c r="AA64" s="33"/>
      <c r="AB64" s="30"/>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30"/>
      <c r="B65" s="33"/>
      <c r="C65" s="44"/>
      <c r="D65" s="15"/>
      <c r="E65" s="15"/>
      <c r="F65" s="15"/>
      <c r="G65" s="15"/>
      <c r="H65" s="15"/>
      <c r="I65" s="15"/>
      <c r="J65" s="15"/>
      <c r="K65" s="36"/>
      <c r="L65" s="36"/>
      <c r="M65" s="36"/>
      <c r="N65" s="36"/>
      <c r="O65" s="33"/>
      <c r="P65" s="33"/>
      <c r="Q65" s="33"/>
      <c r="R65" s="33"/>
      <c r="S65" s="33"/>
      <c r="T65" s="15"/>
      <c r="U65" s="33"/>
      <c r="V65" s="33"/>
      <c r="W65" s="33"/>
      <c r="X65" s="33"/>
      <c r="Y65" s="33"/>
      <c r="Z65" s="33"/>
      <c r="AA65" s="33"/>
      <c r="AB65" s="30"/>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30"/>
      <c r="B66" s="33"/>
      <c r="C66" s="44"/>
      <c r="D66" s="44"/>
      <c r="E66" s="33"/>
      <c r="F66" s="33"/>
      <c r="G66" s="15"/>
      <c r="H66" s="15"/>
      <c r="I66" s="15"/>
      <c r="J66" s="15"/>
      <c r="K66" s="36"/>
      <c r="L66" s="36"/>
      <c r="M66" s="36"/>
      <c r="N66" s="36"/>
      <c r="O66" s="33"/>
      <c r="P66" s="44"/>
      <c r="Q66" s="44"/>
      <c r="R66" s="33"/>
      <c r="S66" s="33"/>
      <c r="T66" s="15"/>
      <c r="U66" s="15"/>
      <c r="V66" s="15"/>
      <c r="W66" s="15"/>
      <c r="X66" s="33"/>
      <c r="Y66" s="33"/>
      <c r="Z66" s="33"/>
      <c r="AA66" s="33"/>
      <c r="AB66" s="30"/>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30"/>
      <c r="B67" s="33"/>
      <c r="C67" s="15"/>
      <c r="D67" s="15"/>
      <c r="E67" s="36"/>
      <c r="F67" s="36" t="s">
        <v>10</v>
      </c>
      <c r="G67" s="29"/>
      <c r="H67" s="231" t="str">
        <f>Obliczenia3!B48</f>
        <v>Wschód</v>
      </c>
      <c r="I67" s="231"/>
      <c r="J67" s="231"/>
      <c r="K67" s="231"/>
      <c r="L67" s="36"/>
      <c r="M67" s="36"/>
      <c r="N67" s="36"/>
      <c r="O67" s="33"/>
      <c r="P67" s="15"/>
      <c r="Q67" s="36" t="s">
        <v>10</v>
      </c>
      <c r="R67" s="15"/>
      <c r="S67" s="36"/>
      <c r="T67" s="231" t="str">
        <f>Obliczenia3!B47</f>
        <v>Północ</v>
      </c>
      <c r="U67" s="231"/>
      <c r="V67" s="231"/>
      <c r="W67" s="231"/>
      <c r="X67" s="231"/>
      <c r="Y67" s="33"/>
      <c r="Z67" s="33"/>
      <c r="AA67" s="33"/>
      <c r="AB67" s="30"/>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30"/>
      <c r="B68" s="33"/>
      <c r="C68" s="102" t="str">
        <f>VLOOKUP(H67,lista_kierunki_swiata3,3,0)</f>
        <v>E</v>
      </c>
      <c r="D68" s="44"/>
      <c r="E68" s="83"/>
      <c r="F68" s="83"/>
      <c r="G68" s="84"/>
      <c r="H68" s="84"/>
      <c r="I68" s="84"/>
      <c r="J68" s="84"/>
      <c r="K68" s="40"/>
      <c r="L68" s="40"/>
      <c r="M68" s="36"/>
      <c r="N68" s="36"/>
      <c r="O68" s="101" t="str">
        <f>VLOOKUP(T67,lista_kierunki_swiata3,3,0)</f>
        <v>N</v>
      </c>
      <c r="P68" s="84"/>
      <c r="Q68" s="82"/>
      <c r="R68" s="83"/>
      <c r="S68" s="83"/>
      <c r="T68" s="84"/>
      <c r="U68" s="84"/>
      <c r="V68" s="84"/>
      <c r="W68" s="84"/>
      <c r="X68" s="83"/>
      <c r="Y68" s="83"/>
      <c r="Z68" s="83"/>
      <c r="AA68" s="33"/>
      <c r="AB68" s="30"/>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30"/>
      <c r="B69" s="33"/>
      <c r="C69" s="15"/>
      <c r="D69" s="81"/>
      <c r="E69" s="81"/>
      <c r="F69" s="33"/>
      <c r="G69" s="15"/>
      <c r="H69" s="15"/>
      <c r="I69" s="15"/>
      <c r="J69" s="15"/>
      <c r="K69" s="36"/>
      <c r="L69" s="36"/>
      <c r="M69" s="36"/>
      <c r="N69" s="36"/>
      <c r="O69" s="15"/>
      <c r="P69" s="15"/>
      <c r="Q69" s="81"/>
      <c r="R69" s="81"/>
      <c r="S69" s="33"/>
      <c r="T69" s="15"/>
      <c r="U69" s="15"/>
      <c r="V69" s="15"/>
      <c r="W69" s="15"/>
      <c r="X69" s="33"/>
      <c r="Y69" s="33"/>
      <c r="Z69" s="33"/>
      <c r="AA69" s="33"/>
      <c r="AB69" s="30"/>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30"/>
      <c r="B70" s="33"/>
      <c r="C70" s="15"/>
      <c r="D70" s="81"/>
      <c r="E70" s="81"/>
      <c r="F70" s="36" t="s">
        <v>515</v>
      </c>
      <c r="G70" s="15"/>
      <c r="H70" s="232" t="s">
        <v>472</v>
      </c>
      <c r="I70" s="232"/>
      <c r="J70" s="232"/>
      <c r="K70" s="232"/>
      <c r="L70" s="36"/>
      <c r="M70" s="36"/>
      <c r="N70" s="36"/>
      <c r="O70" s="15"/>
      <c r="P70" s="15"/>
      <c r="Q70" s="36" t="s">
        <v>515</v>
      </c>
      <c r="R70" s="81"/>
      <c r="S70" s="15"/>
      <c r="T70" s="232" t="s">
        <v>472</v>
      </c>
      <c r="U70" s="232"/>
      <c r="V70" s="232"/>
      <c r="W70" s="232"/>
      <c r="X70" s="232"/>
      <c r="Y70" s="33"/>
      <c r="Z70" s="33"/>
      <c r="AA70" s="33"/>
      <c r="AB70" s="30"/>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30"/>
      <c r="B71" s="33"/>
      <c r="C71" s="15"/>
      <c r="D71" s="81"/>
      <c r="E71" s="81"/>
      <c r="F71" s="36"/>
      <c r="G71" s="15"/>
      <c r="H71" s="15"/>
      <c r="I71" s="76"/>
      <c r="J71" s="15"/>
      <c r="K71" s="36"/>
      <c r="L71" s="36"/>
      <c r="M71" s="36"/>
      <c r="N71" s="36"/>
      <c r="O71" s="33"/>
      <c r="P71" s="15"/>
      <c r="Q71" s="36"/>
      <c r="R71" s="81"/>
      <c r="S71" s="81"/>
      <c r="T71" s="81"/>
      <c r="U71" s="15"/>
      <c r="V71" s="76"/>
      <c r="W71" s="15"/>
      <c r="X71" s="33"/>
      <c r="Y71" s="33"/>
      <c r="Z71" s="33"/>
      <c r="AA71" s="33"/>
      <c r="AB71" s="30"/>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30"/>
      <c r="B72" s="33"/>
      <c r="C72" s="15"/>
      <c r="D72" s="81"/>
      <c r="E72" s="81"/>
      <c r="F72" s="36" t="s">
        <v>516</v>
      </c>
      <c r="G72" s="15"/>
      <c r="H72" s="85" t="s">
        <v>3</v>
      </c>
      <c r="I72" s="15"/>
      <c r="J72" s="228">
        <f>W48</f>
        <v>3</v>
      </c>
      <c r="K72" s="228"/>
      <c r="L72" s="96" t="s">
        <v>7</v>
      </c>
      <c r="M72" s="36"/>
      <c r="N72" s="36"/>
      <c r="O72" s="33"/>
      <c r="P72" s="15"/>
      <c r="Q72" s="36" t="s">
        <v>516</v>
      </c>
      <c r="R72" s="81"/>
      <c r="S72" s="15"/>
      <c r="T72" s="85" t="s">
        <v>3</v>
      </c>
      <c r="U72" s="15"/>
      <c r="V72" s="15"/>
      <c r="W72" s="228">
        <f>J48</f>
        <v>3.5</v>
      </c>
      <c r="X72" s="228"/>
      <c r="Y72" s="88" t="s">
        <v>7</v>
      </c>
      <c r="Z72" s="88"/>
      <c r="AA72" s="33"/>
      <c r="AB72" s="30"/>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30"/>
      <c r="B73" s="33"/>
      <c r="C73" s="15"/>
      <c r="D73" s="81"/>
      <c r="E73" s="81"/>
      <c r="F73" s="36"/>
      <c r="G73" s="15"/>
      <c r="H73" s="85"/>
      <c r="I73" s="15"/>
      <c r="J73" s="87"/>
      <c r="K73" s="15"/>
      <c r="L73" s="93"/>
      <c r="M73" s="36"/>
      <c r="N73" s="36"/>
      <c r="O73" s="33"/>
      <c r="P73" s="15"/>
      <c r="Q73" s="36"/>
      <c r="R73" s="81"/>
      <c r="S73" s="15"/>
      <c r="T73" s="85"/>
      <c r="U73" s="87"/>
      <c r="V73" s="15"/>
      <c r="W73" s="76"/>
      <c r="X73" s="15"/>
      <c r="Y73" s="66"/>
      <c r="Z73" s="66"/>
      <c r="AA73" s="33"/>
      <c r="AB73" s="30"/>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30"/>
      <c r="B74" s="33"/>
      <c r="C74" s="15"/>
      <c r="D74" s="81"/>
      <c r="E74" s="81"/>
      <c r="F74" s="36"/>
      <c r="G74" s="15"/>
      <c r="H74" s="85" t="s">
        <v>5</v>
      </c>
      <c r="I74" s="15"/>
      <c r="J74" s="228">
        <f>M30</f>
        <v>2.58</v>
      </c>
      <c r="K74" s="228"/>
      <c r="L74" s="96" t="s">
        <v>7</v>
      </c>
      <c r="M74" s="36"/>
      <c r="N74" s="36"/>
      <c r="O74" s="33"/>
      <c r="P74" s="15"/>
      <c r="Q74" s="36"/>
      <c r="R74" s="81"/>
      <c r="S74" s="15"/>
      <c r="T74" s="85" t="s">
        <v>5</v>
      </c>
      <c r="U74" s="15"/>
      <c r="V74" s="15"/>
      <c r="W74" s="228">
        <f>M30</f>
        <v>2.58</v>
      </c>
      <c r="X74" s="228"/>
      <c r="Y74" s="88" t="s">
        <v>7</v>
      </c>
      <c r="Z74" s="88"/>
      <c r="AA74" s="33"/>
      <c r="AB74" s="30"/>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30"/>
      <c r="B75" s="33"/>
      <c r="C75" s="15"/>
      <c r="D75" s="44"/>
      <c r="E75" s="83"/>
      <c r="F75" s="82"/>
      <c r="G75" s="84"/>
      <c r="H75" s="84"/>
      <c r="I75" s="84"/>
      <c r="J75" s="84"/>
      <c r="K75" s="40"/>
      <c r="L75" s="69"/>
      <c r="M75" s="36"/>
      <c r="N75" s="36"/>
      <c r="O75" s="33"/>
      <c r="P75" s="84"/>
      <c r="Q75" s="82"/>
      <c r="R75" s="83"/>
      <c r="S75" s="84"/>
      <c r="T75" s="84"/>
      <c r="U75" s="84"/>
      <c r="V75" s="84"/>
      <c r="W75" s="84"/>
      <c r="X75" s="92"/>
      <c r="Y75" s="83"/>
      <c r="Z75" s="83"/>
      <c r="AA75" s="33"/>
      <c r="AB75" s="30"/>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30"/>
      <c r="B76" s="33"/>
      <c r="C76" s="15"/>
      <c r="D76" s="44"/>
      <c r="E76" s="33"/>
      <c r="F76" s="44"/>
      <c r="G76" s="15"/>
      <c r="H76" s="15"/>
      <c r="I76" s="15"/>
      <c r="J76" s="15"/>
      <c r="K76" s="36"/>
      <c r="L76" s="68"/>
      <c r="M76" s="36"/>
      <c r="N76" s="36"/>
      <c r="O76" s="33"/>
      <c r="P76" s="15"/>
      <c r="Q76" s="44"/>
      <c r="R76" s="33"/>
      <c r="S76" s="33"/>
      <c r="T76" s="15"/>
      <c r="U76" s="15"/>
      <c r="V76" s="15"/>
      <c r="W76" s="15"/>
      <c r="X76" s="66"/>
      <c r="Y76" s="33"/>
      <c r="Z76" s="33"/>
      <c r="AA76" s="33"/>
      <c r="AB76" s="30"/>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30"/>
      <c r="B77" s="33"/>
      <c r="C77" s="15"/>
      <c r="D77" s="44"/>
      <c r="E77" s="33"/>
      <c r="F77" s="36" t="str">
        <f>IF(H70="wewnętrzna","bez znaczenia","Okno *")</f>
        <v>bez znaczenia</v>
      </c>
      <c r="G77" s="15"/>
      <c r="H77" s="246" t="s">
        <v>454</v>
      </c>
      <c r="I77" s="246"/>
      <c r="J77" s="246"/>
      <c r="K77" s="246"/>
      <c r="L77" s="68"/>
      <c r="M77" s="36"/>
      <c r="N77" s="36"/>
      <c r="O77" s="33"/>
      <c r="P77" s="15"/>
      <c r="Q77" s="36" t="str">
        <f>IF(T70="wewnętrzna","bez znaczenia","Okno *")</f>
        <v>bez znaczenia</v>
      </c>
      <c r="R77" s="33"/>
      <c r="S77" s="15"/>
      <c r="T77" s="246" t="s">
        <v>469</v>
      </c>
      <c r="U77" s="246"/>
      <c r="V77" s="246"/>
      <c r="W77" s="246"/>
      <c r="X77" s="246"/>
      <c r="Y77" s="66"/>
      <c r="Z77" s="66"/>
      <c r="AA77" s="33"/>
      <c r="AB77" s="30"/>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30"/>
      <c r="B78" s="33"/>
      <c r="C78" s="15"/>
      <c r="D78" s="98"/>
      <c r="E78" s="33"/>
      <c r="F78" s="86"/>
      <c r="G78" s="15"/>
      <c r="H78" s="15"/>
      <c r="I78" s="15"/>
      <c r="J78" s="15"/>
      <c r="K78" s="36"/>
      <c r="L78" s="68"/>
      <c r="M78" s="36"/>
      <c r="N78" s="36"/>
      <c r="O78" s="33"/>
      <c r="P78" s="15"/>
      <c r="Q78" s="248"/>
      <c r="R78" s="248"/>
      <c r="S78" s="15"/>
      <c r="T78" s="33"/>
      <c r="U78" s="15"/>
      <c r="V78" s="15"/>
      <c r="W78" s="15"/>
      <c r="X78" s="15"/>
      <c r="Y78" s="66"/>
      <c r="Z78" s="66"/>
      <c r="AA78" s="33"/>
      <c r="AB78" s="30"/>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30"/>
      <c r="B79" s="33"/>
      <c r="C79" s="15"/>
      <c r="D79" s="44"/>
      <c r="E79" s="33"/>
      <c r="F79" s="44"/>
      <c r="G79" s="15"/>
      <c r="H79" s="85" t="s">
        <v>3</v>
      </c>
      <c r="I79" s="15"/>
      <c r="J79" s="246">
        <v>0</v>
      </c>
      <c r="K79" s="246"/>
      <c r="L79" s="96" t="s">
        <v>7</v>
      </c>
      <c r="M79" s="36"/>
      <c r="N79" s="36"/>
      <c r="O79" s="33"/>
      <c r="P79" s="15"/>
      <c r="Q79" s="44"/>
      <c r="R79" s="33"/>
      <c r="S79" s="15"/>
      <c r="T79" s="85" t="s">
        <v>3</v>
      </c>
      <c r="U79" s="15"/>
      <c r="V79" s="15"/>
      <c r="W79" s="246">
        <v>2</v>
      </c>
      <c r="X79" s="246"/>
      <c r="Y79" s="88" t="s">
        <v>7</v>
      </c>
      <c r="Z79" s="88"/>
      <c r="AA79" s="33"/>
      <c r="AB79" s="30"/>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30"/>
      <c r="B80" s="33"/>
      <c r="C80" s="15"/>
      <c r="D80" s="99"/>
      <c r="E80" s="33"/>
      <c r="F80" s="44"/>
      <c r="G80" s="15"/>
      <c r="H80" s="33"/>
      <c r="I80" s="15"/>
      <c r="J80" s="15"/>
      <c r="K80" s="15"/>
      <c r="L80" s="97"/>
      <c r="M80" s="36"/>
      <c r="N80" s="36"/>
      <c r="O80" s="33"/>
      <c r="P80" s="15"/>
      <c r="Q80" s="44"/>
      <c r="R80" s="33"/>
      <c r="S80" s="91"/>
      <c r="T80" s="33"/>
      <c r="U80" s="15"/>
      <c r="V80" s="15"/>
      <c r="W80" s="15"/>
      <c r="X80" s="15"/>
      <c r="Y80" s="89"/>
      <c r="Z80" s="29"/>
      <c r="AA80" s="33"/>
      <c r="AB80" s="30"/>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30"/>
      <c r="B81" s="33"/>
      <c r="C81" s="15"/>
      <c r="D81" s="44"/>
      <c r="E81" s="33"/>
      <c r="F81" s="44"/>
      <c r="G81" s="15"/>
      <c r="H81" s="85" t="s">
        <v>5</v>
      </c>
      <c r="I81" s="15"/>
      <c r="J81" s="246">
        <v>0</v>
      </c>
      <c r="K81" s="246"/>
      <c r="L81" s="96" t="s">
        <v>7</v>
      </c>
      <c r="M81" s="36"/>
      <c r="N81" s="36"/>
      <c r="O81" s="33"/>
      <c r="P81" s="15"/>
      <c r="Q81" s="44"/>
      <c r="R81" s="33"/>
      <c r="S81" s="15"/>
      <c r="T81" s="85" t="s">
        <v>5</v>
      </c>
      <c r="U81" s="15"/>
      <c r="V81" s="15"/>
      <c r="W81" s="246">
        <v>1</v>
      </c>
      <c r="X81" s="246"/>
      <c r="Y81" s="88" t="s">
        <v>7</v>
      </c>
      <c r="Z81" s="88"/>
      <c r="AA81" s="33"/>
      <c r="AB81" s="30"/>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30"/>
      <c r="B82" s="33"/>
      <c r="C82" s="15"/>
      <c r="D82" s="44"/>
      <c r="E82" s="33"/>
      <c r="F82" s="44"/>
      <c r="G82" s="15"/>
      <c r="H82" s="15"/>
      <c r="I82" s="15"/>
      <c r="J82" s="15"/>
      <c r="K82" s="36"/>
      <c r="L82" s="36"/>
      <c r="M82" s="36"/>
      <c r="N82" s="36"/>
      <c r="O82" s="33"/>
      <c r="P82" s="15"/>
      <c r="Q82" s="44"/>
      <c r="R82" s="33"/>
      <c r="S82" s="33"/>
      <c r="T82" s="15"/>
      <c r="U82" s="15"/>
      <c r="V82" s="15"/>
      <c r="W82" s="15"/>
      <c r="X82" s="33"/>
      <c r="Y82" s="33"/>
      <c r="Z82" s="33"/>
      <c r="AA82" s="33"/>
      <c r="AB82" s="30"/>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30"/>
      <c r="B83" s="33"/>
      <c r="C83" s="15"/>
      <c r="D83" s="44"/>
      <c r="E83" s="33"/>
      <c r="F83" s="36" t="s">
        <v>447</v>
      </c>
      <c r="G83" s="15"/>
      <c r="H83" s="246" t="s">
        <v>454</v>
      </c>
      <c r="I83" s="246"/>
      <c r="J83" s="246"/>
      <c r="K83" s="246"/>
      <c r="L83" s="36"/>
      <c r="M83" s="36"/>
      <c r="N83" s="36"/>
      <c r="O83" s="33"/>
      <c r="P83" s="15"/>
      <c r="Q83" s="36" t="s">
        <v>447</v>
      </c>
      <c r="R83" s="33"/>
      <c r="S83" s="33"/>
      <c r="T83" s="246" t="s">
        <v>454</v>
      </c>
      <c r="U83" s="246"/>
      <c r="V83" s="246"/>
      <c r="W83" s="246"/>
      <c r="X83" s="246"/>
      <c r="Y83" s="33"/>
      <c r="Z83" s="33"/>
      <c r="AA83" s="33"/>
      <c r="AB83" s="30"/>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30"/>
      <c r="B84" s="33"/>
      <c r="C84" s="15"/>
      <c r="D84" s="15"/>
      <c r="E84" s="15"/>
      <c r="F84" s="15"/>
      <c r="G84" s="15"/>
      <c r="H84" s="15"/>
      <c r="I84" s="15"/>
      <c r="J84" s="15"/>
      <c r="K84" s="36"/>
      <c r="L84" s="36"/>
      <c r="M84" s="36"/>
      <c r="N84" s="36"/>
      <c r="O84" s="33"/>
      <c r="P84" s="33"/>
      <c r="Q84" s="33"/>
      <c r="R84" s="33"/>
      <c r="S84" s="33"/>
      <c r="T84" s="33"/>
      <c r="U84" s="33"/>
      <c r="V84" s="33"/>
      <c r="W84" s="33"/>
      <c r="X84" s="33"/>
      <c r="Y84" s="33"/>
      <c r="Z84" s="33"/>
      <c r="AA84" s="33"/>
      <c r="AB84" s="30"/>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30"/>
      <c r="B85" s="33"/>
      <c r="C85" s="44"/>
      <c r="D85" s="44"/>
      <c r="E85" s="33"/>
      <c r="F85" s="33"/>
      <c r="G85" s="15"/>
      <c r="H85" s="15"/>
      <c r="I85" s="15"/>
      <c r="J85" s="15"/>
      <c r="K85" s="36"/>
      <c r="L85" s="36"/>
      <c r="M85" s="36"/>
      <c r="N85" s="36"/>
      <c r="O85" s="33"/>
      <c r="P85" s="33"/>
      <c r="Q85" s="33"/>
      <c r="R85" s="33"/>
      <c r="S85" s="33"/>
      <c r="T85" s="33"/>
      <c r="U85" s="33"/>
      <c r="V85" s="33"/>
      <c r="W85" s="33"/>
      <c r="X85" s="33"/>
      <c r="Y85" s="33"/>
      <c r="Z85" s="33"/>
      <c r="AA85" s="33"/>
      <c r="AB85" s="30"/>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30"/>
      <c r="B86" s="15"/>
      <c r="C86" s="100"/>
      <c r="D86" s="17"/>
      <c r="E86" s="17"/>
      <c r="F86" s="15"/>
      <c r="G86" s="17"/>
      <c r="H86" s="17"/>
      <c r="I86" s="17"/>
      <c r="J86" s="17"/>
      <c r="K86" s="17"/>
      <c r="L86" s="17"/>
      <c r="M86" s="17"/>
      <c r="N86" s="17"/>
      <c r="O86" s="17"/>
      <c r="P86" s="17"/>
      <c r="Q86" s="17"/>
      <c r="R86" s="17"/>
      <c r="S86" s="17"/>
      <c r="T86" s="17"/>
      <c r="U86" s="17"/>
      <c r="V86" s="17"/>
      <c r="AB86" s="30"/>
    </row>
    <row r="87" spans="1:230">
      <c r="A87" s="30"/>
      <c r="B87" s="15"/>
      <c r="C87" s="100"/>
      <c r="D87" s="17"/>
      <c r="E87" s="17"/>
      <c r="F87" s="15"/>
      <c r="G87" s="17"/>
      <c r="H87" s="17"/>
      <c r="I87" s="17"/>
      <c r="J87" s="17"/>
      <c r="K87" s="17"/>
      <c r="L87" s="17"/>
      <c r="M87" s="100"/>
      <c r="N87" s="17"/>
      <c r="O87" s="17"/>
      <c r="P87" s="15"/>
      <c r="Q87" s="17"/>
      <c r="R87" s="17"/>
      <c r="S87" s="17"/>
      <c r="T87" s="17"/>
      <c r="U87" s="17"/>
      <c r="V87" s="17"/>
      <c r="AB87" s="30"/>
    </row>
    <row r="88" spans="1:230">
      <c r="A88" s="30"/>
      <c r="B88" s="15"/>
      <c r="C88" s="33"/>
      <c r="D88" s="104" t="s">
        <v>526</v>
      </c>
      <c r="E88" s="43"/>
      <c r="F88" s="42"/>
      <c r="G88" s="42"/>
      <c r="H88" s="43"/>
      <c r="I88" s="104" t="s">
        <v>527</v>
      </c>
      <c r="J88" s="43"/>
      <c r="K88" s="43"/>
      <c r="L88" s="104" t="s">
        <v>528</v>
      </c>
      <c r="M88" s="43"/>
      <c r="N88" s="17"/>
      <c r="O88" s="17"/>
      <c r="P88" s="17"/>
      <c r="Q88" s="17"/>
      <c r="R88" s="17"/>
      <c r="S88" s="17"/>
      <c r="T88" s="17"/>
      <c r="U88" s="17"/>
      <c r="V88" s="17"/>
      <c r="AB88" s="30"/>
    </row>
    <row r="89" spans="1:230">
      <c r="A89" s="30"/>
      <c r="B89" s="15"/>
      <c r="C89" s="33"/>
      <c r="D89" s="37"/>
      <c r="E89" s="33"/>
      <c r="F89" s="37"/>
      <c r="G89" s="37"/>
      <c r="H89" s="33"/>
      <c r="I89" s="33"/>
      <c r="J89" s="17"/>
      <c r="K89" s="17"/>
      <c r="L89" s="17"/>
      <c r="M89" s="17"/>
      <c r="N89" s="17"/>
      <c r="O89" s="17"/>
      <c r="P89" s="17"/>
      <c r="Q89" s="17"/>
      <c r="R89" s="17"/>
      <c r="S89" s="17"/>
      <c r="T89" s="17"/>
      <c r="U89" s="17"/>
      <c r="V89" s="17"/>
      <c r="AB89" s="30"/>
    </row>
    <row r="90" spans="1:230" ht="14.4" customHeight="1">
      <c r="A90" s="30"/>
      <c r="B90" s="15"/>
      <c r="C90" s="36" t="s">
        <v>525</v>
      </c>
      <c r="D90" s="15"/>
      <c r="E90" s="45" t="str">
        <f>Obliczenia3!B30</f>
        <v>Południe</v>
      </c>
      <c r="F90" s="15"/>
      <c r="G90" s="15"/>
      <c r="H90" s="15"/>
      <c r="I90" s="105">
        <f>Obliczenia3!L30</f>
        <v>648</v>
      </c>
      <c r="J90" s="46" t="s">
        <v>17</v>
      </c>
      <c r="K90" s="107"/>
      <c r="L90" s="105">
        <f>Obliczenia3!L45</f>
        <v>171.75000000000003</v>
      </c>
      <c r="M90" s="46" t="s">
        <v>17</v>
      </c>
      <c r="N90" s="15"/>
      <c r="O90" s="45"/>
      <c r="P90" s="15"/>
      <c r="Q90" s="15"/>
      <c r="R90" s="15"/>
      <c r="S90" s="15"/>
      <c r="T90" s="15"/>
      <c r="U90" s="17"/>
      <c r="V90" s="17"/>
      <c r="AB90" s="30"/>
    </row>
    <row r="91" spans="1:230">
      <c r="A91" s="30"/>
      <c r="B91" s="15"/>
      <c r="C91" s="36" t="s">
        <v>525</v>
      </c>
      <c r="D91" s="15"/>
      <c r="E91" s="45" t="str">
        <f>Obliczenia3!B31</f>
        <v>Zachód</v>
      </c>
      <c r="F91" s="15"/>
      <c r="G91" s="15"/>
      <c r="H91" s="15"/>
      <c r="I91" s="105">
        <f>Obliczenia3!L31</f>
        <v>0</v>
      </c>
      <c r="J91" s="46" t="s">
        <v>17</v>
      </c>
      <c r="K91" s="107"/>
      <c r="L91" s="105">
        <f>Obliczenia3!L46</f>
        <v>193.5</v>
      </c>
      <c r="M91" s="46" t="s">
        <v>17</v>
      </c>
      <c r="N91" s="15"/>
      <c r="O91" s="45"/>
      <c r="P91" s="15"/>
      <c r="Q91" s="15"/>
      <c r="R91" s="15"/>
      <c r="S91" s="15"/>
      <c r="T91" s="15"/>
      <c r="U91" s="17"/>
      <c r="V91" s="17"/>
      <c r="AB91" s="30"/>
    </row>
    <row r="92" spans="1:230">
      <c r="A92" s="30"/>
      <c r="B92" s="15"/>
      <c r="C92" s="36" t="s">
        <v>525</v>
      </c>
      <c r="D92" s="15"/>
      <c r="E92" s="45" t="str">
        <f>Obliczenia3!B32</f>
        <v>Północ</v>
      </c>
      <c r="F92" s="15"/>
      <c r="G92" s="15"/>
      <c r="H92" s="15"/>
      <c r="I92" s="105">
        <f>Obliczenia3!L32</f>
        <v>120</v>
      </c>
      <c r="J92" s="46" t="s">
        <v>17</v>
      </c>
      <c r="K92" s="107"/>
      <c r="L92" s="105">
        <f>Obliczenia3!L47</f>
        <v>70.300000000000011</v>
      </c>
      <c r="M92" s="46" t="s">
        <v>17</v>
      </c>
      <c r="N92" s="15"/>
      <c r="O92" s="45"/>
      <c r="P92" s="15"/>
      <c r="Q92" s="15"/>
      <c r="R92" s="15"/>
      <c r="S92" s="15"/>
      <c r="T92" s="15"/>
      <c r="U92" s="17"/>
      <c r="V92" s="17"/>
      <c r="AB92" s="30"/>
    </row>
    <row r="93" spans="1:230">
      <c r="A93" s="30"/>
      <c r="B93" s="15"/>
      <c r="C93" s="36" t="s">
        <v>525</v>
      </c>
      <c r="D93" s="15"/>
      <c r="E93" s="45" t="str">
        <f>Obliczenia3!B33</f>
        <v>Wschód</v>
      </c>
      <c r="F93" s="15"/>
      <c r="G93" s="15"/>
      <c r="H93" s="15"/>
      <c r="I93" s="105">
        <f>Obliczenia3!L33</f>
        <v>0</v>
      </c>
      <c r="J93" s="46" t="s">
        <v>17</v>
      </c>
      <c r="K93" s="107"/>
      <c r="L93" s="105">
        <f>Obliczenia3!L48</f>
        <v>77.400000000000006</v>
      </c>
      <c r="M93" s="46" t="s">
        <v>17</v>
      </c>
      <c r="N93" s="15"/>
      <c r="O93" s="45"/>
      <c r="P93" s="15"/>
      <c r="Q93" s="15"/>
      <c r="R93" s="15"/>
      <c r="S93" s="15"/>
      <c r="T93" s="15"/>
      <c r="U93" s="17"/>
      <c r="V93" s="17"/>
      <c r="AB93" s="30"/>
    </row>
    <row r="94" spans="1:230">
      <c r="A94" s="30"/>
      <c r="B94" s="15"/>
      <c r="C94" s="45"/>
      <c r="D94" s="17"/>
      <c r="E94" s="17"/>
      <c r="F94" s="105"/>
      <c r="G94" s="46"/>
      <c r="H94" s="15"/>
      <c r="I94" s="17"/>
      <c r="J94" s="17"/>
      <c r="K94" s="17"/>
      <c r="L94" s="17"/>
      <c r="M94" s="17"/>
      <c r="N94" s="17"/>
      <c r="O94" s="17"/>
      <c r="P94" s="17"/>
      <c r="Q94" s="17"/>
      <c r="R94" s="17"/>
      <c r="S94" s="17"/>
      <c r="T94" s="17"/>
      <c r="U94" s="17"/>
      <c r="V94" s="17"/>
      <c r="AB94" s="30"/>
    </row>
    <row r="95" spans="1:230">
      <c r="A95" s="30"/>
      <c r="B95" s="15"/>
      <c r="C95" s="45" t="s">
        <v>521</v>
      </c>
      <c r="D95" s="17"/>
      <c r="E95" s="17"/>
      <c r="F95" s="105"/>
      <c r="G95" s="46"/>
      <c r="H95" s="15"/>
      <c r="I95" s="283">
        <f>Obliczenia3!R35+Obliczenia3!L49</f>
        <v>1160</v>
      </c>
      <c r="J95" s="46" t="s">
        <v>17</v>
      </c>
      <c r="K95" s="108" t="s">
        <v>460</v>
      </c>
      <c r="L95" s="17"/>
      <c r="M95" s="17"/>
      <c r="N95" s="17"/>
      <c r="O95" s="17"/>
      <c r="P95" s="17"/>
      <c r="Q95" s="17"/>
      <c r="R95" s="17"/>
      <c r="S95" s="17"/>
      <c r="T95" s="17"/>
      <c r="U95" s="17"/>
      <c r="V95" s="17"/>
      <c r="AB95" s="30"/>
    </row>
    <row r="96" spans="1:230">
      <c r="A96" s="30"/>
      <c r="B96" s="15"/>
      <c r="C96" s="45"/>
      <c r="D96" s="17"/>
      <c r="E96" s="17"/>
      <c r="F96" s="105"/>
      <c r="G96" s="46"/>
      <c r="H96" s="105"/>
      <c r="I96" s="46"/>
      <c r="J96" s="107"/>
      <c r="K96" s="17"/>
      <c r="L96" s="17"/>
      <c r="M96" s="17"/>
      <c r="N96" s="17"/>
      <c r="O96" s="17"/>
      <c r="P96" s="17"/>
      <c r="Q96" s="17"/>
      <c r="R96" s="17"/>
      <c r="S96" s="17"/>
      <c r="T96" s="17"/>
      <c r="U96" s="17"/>
      <c r="V96" s="17"/>
      <c r="AB96" s="30"/>
    </row>
    <row r="97" spans="1:230" customFormat="1">
      <c r="A97" s="30"/>
      <c r="B97" s="33"/>
      <c r="C97" s="44"/>
      <c r="D97" s="44"/>
      <c r="E97" s="33"/>
      <c r="F97" s="33"/>
      <c r="G97" s="15"/>
      <c r="H97" s="15"/>
      <c r="I97" s="15"/>
      <c r="J97" s="15"/>
      <c r="K97" s="36"/>
      <c r="L97" s="36"/>
      <c r="M97" s="36"/>
      <c r="N97" s="36"/>
      <c r="O97" s="33"/>
      <c r="P97" s="33"/>
      <c r="Q97" s="33"/>
      <c r="R97" s="33"/>
      <c r="S97" s="33"/>
      <c r="T97" s="33"/>
      <c r="U97" s="33"/>
      <c r="V97" s="33"/>
      <c r="W97" s="33"/>
      <c r="X97" s="33"/>
      <c r="Y97" s="33"/>
      <c r="Z97" s="33"/>
      <c r="AA97" s="33"/>
      <c r="AB97" s="30"/>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30"/>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0"/>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30"/>
      <c r="B99" s="35"/>
      <c r="C99" s="41" t="s">
        <v>536</v>
      </c>
      <c r="D99" s="35"/>
      <c r="E99" s="35"/>
      <c r="F99" s="35"/>
      <c r="G99" s="35"/>
      <c r="H99" s="35"/>
      <c r="I99" s="35"/>
      <c r="J99" s="35"/>
      <c r="K99" s="35"/>
      <c r="L99" s="35"/>
      <c r="M99" s="35"/>
      <c r="N99" s="35"/>
      <c r="O99" s="35"/>
      <c r="P99" s="35"/>
      <c r="Q99" s="35"/>
      <c r="R99" s="35"/>
      <c r="S99" s="35"/>
      <c r="T99" s="35"/>
      <c r="U99" s="35"/>
      <c r="V99" s="35"/>
      <c r="W99" s="35"/>
      <c r="X99" s="35"/>
      <c r="Y99" s="35"/>
      <c r="Z99" s="35"/>
      <c r="AA99" s="35"/>
      <c r="AB99" s="30"/>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0"/>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30"/>
      <c r="B101" s="33"/>
      <c r="C101" s="44"/>
      <c r="D101" s="44"/>
      <c r="E101" s="33"/>
      <c r="F101" s="33"/>
      <c r="G101" s="15"/>
      <c r="H101" s="15"/>
      <c r="I101" s="15"/>
      <c r="J101" s="15"/>
      <c r="K101" s="36"/>
      <c r="L101" s="36"/>
      <c r="M101" s="36"/>
      <c r="N101" s="36"/>
      <c r="O101" s="33"/>
      <c r="P101" s="33"/>
      <c r="Q101" s="33"/>
      <c r="R101" s="33"/>
      <c r="S101" s="33"/>
      <c r="T101" s="33"/>
      <c r="U101" s="33"/>
      <c r="V101" s="33"/>
      <c r="W101" s="33"/>
      <c r="X101" s="33"/>
      <c r="Y101" s="33"/>
      <c r="Z101" s="33"/>
      <c r="AA101" s="33"/>
      <c r="AB101" s="30"/>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30"/>
      <c r="B102" s="33"/>
      <c r="C102" s="44"/>
      <c r="D102" s="44"/>
      <c r="E102" s="33"/>
      <c r="F102" s="33"/>
      <c r="H102" s="15"/>
      <c r="I102" s="15"/>
      <c r="J102" s="15"/>
      <c r="K102" s="15"/>
      <c r="L102" s="36"/>
      <c r="M102" s="36"/>
      <c r="N102" s="36"/>
      <c r="O102" s="33"/>
      <c r="P102" s="33"/>
      <c r="Q102" s="33"/>
      <c r="R102" s="33"/>
      <c r="S102" s="33"/>
      <c r="T102" s="33"/>
      <c r="U102" s="33"/>
      <c r="V102" s="33"/>
      <c r="W102" s="33"/>
      <c r="X102" s="33"/>
      <c r="Y102" s="33"/>
      <c r="Z102" s="33"/>
      <c r="AA102" s="33"/>
      <c r="AB102" s="30"/>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30"/>
      <c r="B103" s="33"/>
      <c r="C103" s="44"/>
      <c r="D103" s="44"/>
      <c r="E103" s="33"/>
      <c r="F103" s="33"/>
      <c r="G103" s="15"/>
      <c r="H103" s="15"/>
      <c r="I103" s="15"/>
      <c r="J103" s="15"/>
      <c r="K103" s="36"/>
      <c r="L103" s="36"/>
      <c r="M103" s="36"/>
      <c r="N103" s="36"/>
      <c r="O103" s="33"/>
      <c r="P103" s="33"/>
      <c r="Q103" s="33"/>
      <c r="R103" s="33"/>
      <c r="S103" s="33"/>
      <c r="T103" s="33"/>
      <c r="U103" s="33"/>
      <c r="V103" s="33"/>
      <c r="W103" s="33"/>
      <c r="X103" s="33"/>
      <c r="Y103" s="33"/>
      <c r="Z103" s="33"/>
      <c r="AA103" s="33"/>
      <c r="AB103" s="30"/>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30"/>
      <c r="B104" s="33"/>
      <c r="C104" s="44"/>
      <c r="D104" s="44"/>
      <c r="E104" s="36"/>
      <c r="F104" s="36" t="s">
        <v>455</v>
      </c>
      <c r="G104" s="29"/>
      <c r="H104" s="232" t="s">
        <v>457</v>
      </c>
      <c r="I104" s="232"/>
      <c r="J104" s="232"/>
      <c r="K104" s="232"/>
      <c r="L104" s="36"/>
      <c r="M104" s="36"/>
      <c r="N104" s="36"/>
      <c r="O104" s="33"/>
      <c r="P104" s="33"/>
      <c r="Q104" s="33"/>
      <c r="R104" s="33"/>
      <c r="S104" s="33"/>
      <c r="T104" s="33"/>
      <c r="U104" s="33"/>
      <c r="V104" s="33"/>
      <c r="W104" s="33"/>
      <c r="X104" s="33"/>
      <c r="Y104" s="33"/>
      <c r="Z104" s="33"/>
      <c r="AA104" s="33"/>
      <c r="AB104" s="30"/>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30"/>
      <c r="B105" s="33"/>
      <c r="C105" s="44"/>
      <c r="D105" s="44"/>
      <c r="E105" s="83"/>
      <c r="F105" s="83"/>
      <c r="G105" s="84"/>
      <c r="H105" s="84"/>
      <c r="I105" s="84"/>
      <c r="J105" s="84"/>
      <c r="K105" s="40"/>
      <c r="L105" s="40"/>
      <c r="M105" s="36"/>
      <c r="N105" s="36"/>
      <c r="O105" s="33"/>
      <c r="P105" s="33"/>
      <c r="Q105" s="33"/>
      <c r="R105" s="33"/>
      <c r="S105" s="33"/>
      <c r="T105" s="33"/>
      <c r="U105" s="33"/>
      <c r="V105" s="33"/>
      <c r="W105" s="33"/>
      <c r="X105" s="33"/>
      <c r="Y105" s="33"/>
      <c r="Z105" s="33"/>
      <c r="AA105" s="33"/>
      <c r="AB105" s="30"/>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30"/>
      <c r="B106" s="33"/>
      <c r="C106" s="44"/>
      <c r="D106" s="44"/>
      <c r="E106" s="81"/>
      <c r="F106" s="33"/>
      <c r="G106" s="15"/>
      <c r="H106" s="15"/>
      <c r="I106" s="15"/>
      <c r="J106" s="15"/>
      <c r="K106" s="36"/>
      <c r="L106" s="36"/>
      <c r="M106" s="36"/>
      <c r="N106" s="36"/>
      <c r="O106" s="33"/>
      <c r="P106" s="33"/>
      <c r="Q106" s="33"/>
      <c r="R106" s="33"/>
      <c r="S106" s="33"/>
      <c r="T106" s="33"/>
      <c r="U106" s="33"/>
      <c r="V106" s="33"/>
      <c r="W106" s="33"/>
      <c r="X106" s="33"/>
      <c r="Y106" s="33"/>
      <c r="Z106" s="33"/>
      <c r="AA106" s="33"/>
      <c r="AB106" s="30"/>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30"/>
      <c r="B107" s="33"/>
      <c r="C107" s="44"/>
      <c r="D107" s="44"/>
      <c r="E107" s="81"/>
      <c r="F107" s="36" t="s">
        <v>524</v>
      </c>
      <c r="G107" s="15"/>
      <c r="H107" s="232" t="s">
        <v>23</v>
      </c>
      <c r="I107" s="232"/>
      <c r="J107" s="232"/>
      <c r="K107" s="232"/>
      <c r="L107" s="36"/>
      <c r="M107" s="36"/>
      <c r="N107" s="36"/>
      <c r="O107" s="33"/>
      <c r="P107" s="33"/>
      <c r="Q107" s="33"/>
      <c r="R107" s="33"/>
      <c r="S107" s="33"/>
      <c r="T107" s="33"/>
      <c r="U107" s="33"/>
      <c r="V107" s="33"/>
      <c r="W107" s="33"/>
      <c r="X107" s="33"/>
      <c r="Y107" s="33"/>
      <c r="Z107" s="33"/>
      <c r="AA107" s="33"/>
      <c r="AB107" s="30"/>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30"/>
      <c r="B108" s="33"/>
      <c r="C108" s="44"/>
      <c r="D108" s="44"/>
      <c r="E108" s="109"/>
      <c r="F108" s="40"/>
      <c r="G108" s="84"/>
      <c r="H108" s="84"/>
      <c r="I108" s="110"/>
      <c r="J108" s="84"/>
      <c r="K108" s="40"/>
      <c r="L108" s="40"/>
      <c r="M108" s="96"/>
      <c r="N108" s="36"/>
      <c r="O108" s="33"/>
      <c r="P108" s="33"/>
      <c r="Q108" s="33"/>
      <c r="R108" s="33"/>
      <c r="S108" s="33"/>
      <c r="T108" s="33"/>
      <c r="U108" s="33"/>
      <c r="V108" s="33"/>
      <c r="W108" s="33"/>
      <c r="X108" s="33"/>
      <c r="Y108" s="33"/>
      <c r="Z108" s="33"/>
      <c r="AA108" s="33"/>
      <c r="AB108" s="30"/>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30"/>
      <c r="B109" s="33"/>
      <c r="C109" s="44"/>
      <c r="D109" s="44"/>
      <c r="E109" s="81"/>
      <c r="F109" s="15"/>
      <c r="G109" s="15"/>
      <c r="H109" s="15"/>
      <c r="I109" s="15"/>
      <c r="J109" s="15"/>
      <c r="K109" s="15"/>
      <c r="L109" s="15"/>
      <c r="M109" s="36"/>
      <c r="N109" s="36"/>
      <c r="O109" s="33"/>
      <c r="P109" s="33"/>
      <c r="Q109" s="33"/>
      <c r="R109" s="33"/>
      <c r="S109" s="33"/>
      <c r="T109" s="33"/>
      <c r="U109" s="33"/>
      <c r="V109" s="33"/>
      <c r="W109" s="33"/>
      <c r="X109" s="33"/>
      <c r="Y109" s="33"/>
      <c r="Z109" s="33"/>
      <c r="AA109" s="33"/>
      <c r="AB109" s="30"/>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30"/>
      <c r="B110" s="33"/>
      <c r="C110" s="44"/>
      <c r="D110" s="44"/>
      <c r="E110" s="33"/>
      <c r="F110" s="36" t="s">
        <v>519</v>
      </c>
      <c r="G110" s="15"/>
      <c r="H110" s="232" t="s">
        <v>454</v>
      </c>
      <c r="I110" s="232"/>
      <c r="J110" s="232"/>
      <c r="K110" s="232"/>
      <c r="L110" s="68"/>
      <c r="M110" s="36"/>
      <c r="N110" s="36"/>
      <c r="O110" s="33"/>
      <c r="P110" s="33"/>
      <c r="Q110" s="33"/>
      <c r="R110" s="33"/>
      <c r="S110" s="33"/>
      <c r="T110" s="33"/>
      <c r="U110" s="33"/>
      <c r="V110" s="33"/>
      <c r="W110" s="33"/>
      <c r="X110" s="33"/>
      <c r="Y110" s="33"/>
      <c r="Z110" s="33"/>
      <c r="AA110" s="33"/>
      <c r="AB110" s="30"/>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30"/>
      <c r="B111" s="15"/>
      <c r="C111" s="17"/>
      <c r="D111" s="17"/>
      <c r="E111" s="17"/>
      <c r="F111" s="15"/>
      <c r="G111" s="17"/>
      <c r="H111" s="17"/>
      <c r="I111" s="17"/>
      <c r="J111" s="17"/>
      <c r="K111" s="17"/>
      <c r="L111" s="17"/>
      <c r="M111" s="17"/>
      <c r="N111" s="17"/>
      <c r="O111" s="17"/>
      <c r="P111" s="17"/>
      <c r="Q111" s="17"/>
      <c r="R111" s="17"/>
      <c r="S111" s="17"/>
      <c r="T111" s="17"/>
      <c r="U111" s="17"/>
      <c r="V111" s="17"/>
      <c r="AB111" s="30"/>
    </row>
    <row r="112" spans="1:230" ht="15" customHeight="1">
      <c r="A112" s="30"/>
      <c r="B112" s="15"/>
      <c r="C112" s="19"/>
      <c r="D112" s="19"/>
      <c r="E112" s="19"/>
      <c r="F112" s="36"/>
      <c r="G112" s="15"/>
      <c r="H112" s="85" t="s">
        <v>3</v>
      </c>
      <c r="I112" s="15"/>
      <c r="J112" s="246">
        <v>0</v>
      </c>
      <c r="K112" s="246"/>
      <c r="L112" s="96" t="s">
        <v>7</v>
      </c>
      <c r="M112" s="19"/>
      <c r="N112" s="19"/>
      <c r="O112" s="19"/>
      <c r="P112" s="19"/>
      <c r="Q112" s="19"/>
      <c r="R112" s="19"/>
      <c r="S112" s="19"/>
      <c r="T112" s="19"/>
      <c r="U112" s="19"/>
      <c r="V112" s="19"/>
      <c r="W112" s="19"/>
      <c r="X112" s="19"/>
      <c r="Y112" s="19"/>
      <c r="Z112" s="19"/>
      <c r="AA112" s="19"/>
      <c r="AB112" s="30"/>
    </row>
    <row r="113" spans="1:28" ht="15" customHeight="1">
      <c r="A113" s="30"/>
      <c r="B113" s="15"/>
      <c r="C113" s="19"/>
      <c r="D113" s="19"/>
      <c r="E113" s="19"/>
      <c r="F113" s="36"/>
      <c r="G113" s="15"/>
      <c r="H113" s="85"/>
      <c r="I113" s="15"/>
      <c r="J113" s="87"/>
      <c r="K113" s="87"/>
      <c r="L113" s="96"/>
      <c r="M113" s="19"/>
      <c r="N113" s="19"/>
      <c r="O113" s="19"/>
      <c r="P113" s="19"/>
      <c r="Q113" s="19"/>
      <c r="R113" s="19"/>
      <c r="S113" s="19"/>
      <c r="T113" s="19"/>
      <c r="U113" s="19"/>
      <c r="V113" s="19"/>
      <c r="W113" s="19"/>
      <c r="X113" s="19"/>
      <c r="Y113" s="19"/>
      <c r="Z113" s="19"/>
      <c r="AA113" s="19"/>
      <c r="AB113" s="30"/>
    </row>
    <row r="114" spans="1:28" ht="15" customHeight="1">
      <c r="A114" s="30"/>
      <c r="B114" s="15"/>
      <c r="C114" s="19"/>
      <c r="D114" s="19"/>
      <c r="E114" s="19"/>
      <c r="F114" s="36"/>
      <c r="G114" s="15"/>
      <c r="H114" s="85" t="s">
        <v>5</v>
      </c>
      <c r="I114" s="15"/>
      <c r="J114" s="246">
        <v>0</v>
      </c>
      <c r="K114" s="246"/>
      <c r="L114" s="96" t="s">
        <v>7</v>
      </c>
      <c r="M114" s="19"/>
      <c r="N114" s="19"/>
      <c r="O114" s="19"/>
      <c r="P114" s="19"/>
      <c r="Q114" s="19"/>
      <c r="R114" s="19"/>
      <c r="S114" s="19"/>
      <c r="T114" s="19"/>
      <c r="U114" s="19"/>
      <c r="V114" s="19"/>
      <c r="W114" s="19"/>
      <c r="X114" s="19"/>
      <c r="Y114" s="19"/>
      <c r="Z114" s="19"/>
      <c r="AA114" s="19"/>
      <c r="AB114" s="30"/>
    </row>
    <row r="115" spans="1:28" ht="15" customHeight="1">
      <c r="A115" s="30"/>
      <c r="B115" s="15"/>
      <c r="C115" s="19"/>
      <c r="D115" s="19"/>
      <c r="E115" s="19"/>
      <c r="F115" s="36"/>
      <c r="G115" s="15"/>
      <c r="H115" s="85"/>
      <c r="I115" s="15"/>
      <c r="J115" s="87"/>
      <c r="K115" s="87"/>
      <c r="L115" s="96"/>
      <c r="M115" s="19"/>
      <c r="N115" s="19"/>
      <c r="O115" s="19"/>
      <c r="P115" s="19"/>
      <c r="Q115" s="115" t="str">
        <f>M27&amp;" [m]"</f>
        <v>3 [m]</v>
      </c>
      <c r="R115" s="111"/>
      <c r="S115" s="111"/>
      <c r="T115" s="111"/>
      <c r="U115" s="111"/>
      <c r="V115" s="111"/>
      <c r="W115" s="79" t="str">
        <f>M24&amp;" [m]"</f>
        <v>3,5 [m]</v>
      </c>
      <c r="X115" s="111"/>
      <c r="Y115" s="19"/>
      <c r="Z115" s="19"/>
      <c r="AA115" s="19"/>
      <c r="AB115" s="30"/>
    </row>
    <row r="116" spans="1:28" ht="15" customHeight="1">
      <c r="A116" s="30"/>
      <c r="B116" s="15"/>
      <c r="C116" s="19"/>
      <c r="D116" s="19"/>
      <c r="E116" s="33"/>
      <c r="F116" s="36" t="s">
        <v>447</v>
      </c>
      <c r="G116" s="15"/>
      <c r="H116" s="232" t="s">
        <v>454</v>
      </c>
      <c r="I116" s="232"/>
      <c r="J116" s="232"/>
      <c r="K116" s="232"/>
      <c r="L116" s="36"/>
      <c r="M116" s="19"/>
      <c r="N116" s="19"/>
      <c r="O116" s="19"/>
      <c r="P116" s="19"/>
      <c r="Q116" s="19"/>
      <c r="R116" s="19"/>
      <c r="S116" s="19"/>
      <c r="T116" s="19"/>
      <c r="U116" s="19"/>
      <c r="V116" s="19"/>
      <c r="W116" s="19"/>
      <c r="X116" s="19"/>
      <c r="Y116" s="19"/>
      <c r="Z116" s="19"/>
      <c r="AA116" s="19"/>
      <c r="AB116" s="30"/>
    </row>
    <row r="117" spans="1:28" ht="15" customHeight="1">
      <c r="A117" s="30"/>
      <c r="B117" s="15"/>
      <c r="C117" s="19"/>
      <c r="D117" s="19"/>
      <c r="E117" s="15"/>
      <c r="F117" s="15"/>
      <c r="G117" s="15"/>
      <c r="H117" s="15"/>
      <c r="I117" s="15"/>
      <c r="J117" s="15"/>
      <c r="K117" s="36"/>
      <c r="L117" s="36"/>
      <c r="M117" s="19"/>
      <c r="N117" s="19"/>
      <c r="O117" s="19"/>
      <c r="P117" s="19"/>
      <c r="Q117" s="19"/>
      <c r="R117" s="19"/>
      <c r="S117" s="19"/>
      <c r="T117" s="19"/>
      <c r="U117" s="19"/>
      <c r="V117" s="19"/>
      <c r="W117" s="19"/>
      <c r="X117" s="19"/>
      <c r="Y117" s="19"/>
      <c r="Z117" s="19"/>
      <c r="AA117" s="19"/>
      <c r="AB117" s="30"/>
    </row>
    <row r="118" spans="1:28" ht="15" customHeight="1">
      <c r="A118" s="30"/>
      <c r="B118" s="15"/>
      <c r="C118" s="19"/>
      <c r="D118" s="19"/>
      <c r="E118" s="108" t="s">
        <v>489</v>
      </c>
      <c r="F118" s="15"/>
      <c r="G118" s="15"/>
      <c r="H118" s="15"/>
      <c r="I118" s="15"/>
      <c r="J118" s="15"/>
      <c r="K118" s="36"/>
      <c r="L118" s="36"/>
      <c r="M118" s="19"/>
      <c r="N118" s="19"/>
      <c r="O118" s="19"/>
      <c r="P118" s="19"/>
      <c r="Q118" s="19"/>
      <c r="R118" s="19"/>
      <c r="S118" s="19"/>
      <c r="T118" s="19"/>
      <c r="U118" s="19"/>
      <c r="V118" s="19"/>
      <c r="W118" s="19"/>
      <c r="X118" s="19"/>
      <c r="Y118" s="19"/>
      <c r="Z118" s="19"/>
      <c r="AA118" s="19"/>
      <c r="AB118" s="30"/>
    </row>
    <row r="119" spans="1:28" ht="15" customHeight="1">
      <c r="A119" s="30"/>
      <c r="B119" s="15"/>
      <c r="C119" s="19"/>
      <c r="D119" s="19"/>
      <c r="E119" s="118"/>
      <c r="F119" s="84"/>
      <c r="G119" s="84"/>
      <c r="H119" s="84"/>
      <c r="I119" s="84"/>
      <c r="J119" s="84"/>
      <c r="K119" s="40"/>
      <c r="L119" s="40"/>
      <c r="M119" s="117"/>
      <c r="N119" s="117"/>
      <c r="O119" s="19"/>
      <c r="P119" s="19"/>
      <c r="Q119" s="19"/>
      <c r="R119" s="19"/>
      <c r="S119" s="19"/>
      <c r="T119" s="19"/>
      <c r="U119" s="19"/>
      <c r="V119" s="19"/>
      <c r="W119" s="19"/>
      <c r="X119" s="19"/>
      <c r="Y119" s="19"/>
      <c r="Z119" s="19"/>
      <c r="AA119" s="19"/>
      <c r="AB119" s="30"/>
    </row>
    <row r="120" spans="1:28" ht="15" customHeight="1">
      <c r="A120" s="30"/>
      <c r="B120" s="15"/>
      <c r="C120" s="19"/>
      <c r="D120" s="19"/>
      <c r="E120" s="33"/>
      <c r="F120" s="33"/>
      <c r="G120" s="15"/>
      <c r="H120" s="15"/>
      <c r="I120" s="15"/>
      <c r="J120" s="15"/>
      <c r="K120" s="36"/>
      <c r="L120" s="36"/>
      <c r="M120" s="19"/>
      <c r="N120" s="19"/>
      <c r="O120" s="19"/>
      <c r="P120" s="19"/>
      <c r="Q120" s="19"/>
      <c r="R120" s="19"/>
      <c r="S120" s="19"/>
      <c r="T120" s="19"/>
      <c r="U120" s="19"/>
      <c r="V120" s="19"/>
      <c r="W120" s="19"/>
      <c r="X120" s="19"/>
      <c r="Y120" s="19"/>
      <c r="Z120" s="19"/>
      <c r="AA120" s="19"/>
      <c r="AB120" s="30"/>
    </row>
    <row r="121" spans="1:28" ht="15" customHeight="1">
      <c r="A121" s="30"/>
      <c r="B121" s="15"/>
      <c r="C121" s="19"/>
      <c r="D121" s="19"/>
      <c r="E121" s="36"/>
      <c r="F121" s="36" t="s">
        <v>474</v>
      </c>
      <c r="G121" s="29"/>
      <c r="H121" s="15"/>
      <c r="I121" s="90"/>
      <c r="J121" s="90"/>
      <c r="K121" s="90"/>
      <c r="L121" s="246" t="s">
        <v>458</v>
      </c>
      <c r="M121" s="246"/>
      <c r="N121" s="90"/>
      <c r="O121" s="19"/>
      <c r="P121" s="19"/>
      <c r="Q121" s="19"/>
      <c r="R121" s="19"/>
      <c r="S121" s="19"/>
      <c r="T121" s="19"/>
      <c r="U121" s="19"/>
      <c r="V121" s="19"/>
      <c r="W121" s="19"/>
      <c r="X121" s="19"/>
      <c r="Y121" s="19"/>
      <c r="Z121" s="19"/>
      <c r="AA121" s="19"/>
      <c r="AB121" s="30"/>
    </row>
    <row r="122" spans="1:28" ht="15" customHeight="1">
      <c r="A122" s="30"/>
      <c r="B122" s="15"/>
      <c r="C122" s="19"/>
      <c r="D122" s="19"/>
      <c r="E122" s="33"/>
      <c r="F122" s="33"/>
      <c r="G122" s="15"/>
      <c r="H122" s="15"/>
      <c r="I122" s="15"/>
      <c r="J122" s="15"/>
      <c r="K122" s="36"/>
      <c r="L122" s="36"/>
      <c r="M122" s="19"/>
      <c r="N122" s="19"/>
      <c r="O122" s="19"/>
      <c r="P122" s="19"/>
      <c r="Q122" s="19"/>
      <c r="R122" s="19"/>
      <c r="S122" s="19"/>
      <c r="T122" s="19"/>
      <c r="U122" s="19"/>
      <c r="V122" s="19"/>
      <c r="W122" s="19"/>
      <c r="X122" s="19"/>
      <c r="Y122" s="19"/>
      <c r="Z122" s="19"/>
      <c r="AA122" s="19"/>
      <c r="AB122" s="30"/>
    </row>
    <row r="123" spans="1:28" ht="15" customHeight="1">
      <c r="A123" s="30"/>
      <c r="B123" s="15"/>
      <c r="C123" s="19"/>
      <c r="D123" s="19"/>
      <c r="E123" s="108"/>
      <c r="F123" s="15"/>
      <c r="G123" s="15"/>
      <c r="H123" s="15"/>
      <c r="I123" s="15"/>
      <c r="J123" s="15"/>
      <c r="K123" s="36"/>
      <c r="L123" s="36"/>
      <c r="M123" s="19"/>
      <c r="N123" s="19"/>
      <c r="O123" s="19"/>
      <c r="P123" s="19"/>
      <c r="Q123" s="19"/>
      <c r="R123" s="19"/>
      <c r="S123" s="19"/>
      <c r="T123" s="19"/>
      <c r="U123" s="19"/>
      <c r="V123" s="19"/>
      <c r="W123" s="19"/>
      <c r="X123" s="19"/>
      <c r="Y123" s="19"/>
      <c r="Z123" s="19"/>
      <c r="AA123" s="19"/>
      <c r="AB123" s="30"/>
    </row>
    <row r="124" spans="1:28" ht="15" customHeight="1">
      <c r="A124" s="30"/>
      <c r="B124" s="15"/>
      <c r="C124" s="19"/>
      <c r="D124" s="19"/>
      <c r="E124" s="108"/>
      <c r="F124" s="15"/>
      <c r="G124" s="15"/>
      <c r="H124" s="15"/>
      <c r="I124" s="15"/>
      <c r="J124" s="15"/>
      <c r="K124" s="36"/>
      <c r="L124" s="36"/>
      <c r="M124" s="19"/>
      <c r="N124" s="19"/>
      <c r="O124" s="19"/>
      <c r="P124" s="19"/>
      <c r="Q124" s="19"/>
      <c r="R124" s="19"/>
      <c r="S124" s="19"/>
      <c r="T124" s="19"/>
      <c r="U124" s="19"/>
      <c r="V124" s="19"/>
      <c r="W124" s="19"/>
      <c r="X124" s="19"/>
      <c r="Y124" s="19"/>
      <c r="Z124" s="19"/>
      <c r="AA124" s="19"/>
      <c r="AB124" s="30"/>
    </row>
    <row r="125" spans="1:28" ht="15" customHeight="1">
      <c r="A125" s="30"/>
      <c r="B125" s="15"/>
      <c r="C125" s="100"/>
      <c r="D125" s="17"/>
      <c r="E125" s="17"/>
      <c r="F125" s="15"/>
      <c r="G125" s="17"/>
      <c r="H125" s="17"/>
      <c r="I125" s="17"/>
      <c r="J125" s="17"/>
      <c r="K125" s="17"/>
      <c r="L125" s="17"/>
      <c r="M125" s="100"/>
      <c r="N125" s="19"/>
      <c r="O125" s="19"/>
      <c r="P125" s="19"/>
      <c r="Q125" s="19"/>
      <c r="R125" s="19"/>
      <c r="S125" s="19"/>
      <c r="T125" s="19"/>
      <c r="U125" s="19"/>
      <c r="V125" s="19"/>
      <c r="W125" s="19"/>
      <c r="X125" s="19"/>
      <c r="Y125" s="19"/>
      <c r="Z125" s="19"/>
      <c r="AA125" s="19"/>
      <c r="AB125" s="30"/>
    </row>
    <row r="126" spans="1:28" ht="15" customHeight="1">
      <c r="A126" s="30"/>
      <c r="B126" s="15"/>
      <c r="C126" s="33"/>
      <c r="D126" s="104" t="s">
        <v>526</v>
      </c>
      <c r="E126" s="43"/>
      <c r="F126" s="42"/>
      <c r="G126" s="42"/>
      <c r="H126" s="43"/>
      <c r="I126" s="104" t="s">
        <v>527</v>
      </c>
      <c r="J126" s="43"/>
      <c r="K126" s="43"/>
      <c r="L126" s="104" t="s">
        <v>533</v>
      </c>
      <c r="M126" s="43"/>
      <c r="N126" s="43"/>
      <c r="O126" s="104" t="s">
        <v>534</v>
      </c>
      <c r="P126" s="43"/>
      <c r="Q126" s="43"/>
      <c r="R126" s="19"/>
      <c r="S126" s="19"/>
      <c r="T126" s="19"/>
      <c r="U126" s="19"/>
      <c r="V126" s="19"/>
      <c r="W126" s="19"/>
      <c r="X126" s="19"/>
      <c r="Y126" s="19"/>
      <c r="Z126" s="19"/>
      <c r="AA126" s="19"/>
      <c r="AB126" s="30"/>
    </row>
    <row r="127" spans="1:28" ht="15" customHeight="1">
      <c r="A127" s="30"/>
      <c r="B127" s="15"/>
      <c r="C127" s="33"/>
      <c r="D127" s="37"/>
      <c r="E127" s="33"/>
      <c r="F127" s="37"/>
      <c r="G127" s="37"/>
      <c r="H127" s="33"/>
      <c r="I127" s="33"/>
      <c r="J127" s="17"/>
      <c r="K127" s="17"/>
      <c r="L127" s="17"/>
      <c r="M127" s="17"/>
      <c r="N127" s="19"/>
      <c r="O127" s="19"/>
      <c r="P127" s="19"/>
      <c r="Q127" s="19"/>
      <c r="R127" s="19"/>
      <c r="S127" s="19"/>
      <c r="T127" s="19"/>
      <c r="U127" s="19"/>
      <c r="V127" s="19"/>
      <c r="W127" s="19"/>
      <c r="X127" s="19"/>
      <c r="Y127" s="19"/>
      <c r="Z127" s="19"/>
      <c r="AA127" s="19"/>
      <c r="AB127" s="30"/>
    </row>
    <row r="128" spans="1:28" ht="15" customHeight="1">
      <c r="A128" s="30"/>
      <c r="B128" s="15"/>
      <c r="C128" s="36" t="s">
        <v>531</v>
      </c>
      <c r="D128" s="15"/>
      <c r="E128" s="253" t="str">
        <f>Obliczenia3!F63&amp;", "&amp;Obliczenia3!H63</f>
        <v>Spadzisty, Izolowany</v>
      </c>
      <c r="F128" s="253"/>
      <c r="G128" s="253"/>
      <c r="H128" s="253"/>
      <c r="I128" s="105">
        <f>Obliczenia3!L40</f>
        <v>0</v>
      </c>
      <c r="J128" s="46" t="s">
        <v>17</v>
      </c>
      <c r="K128" s="107"/>
      <c r="L128" s="105">
        <f>Obliczenia3!L68</f>
        <v>262</v>
      </c>
      <c r="M128" s="46" t="s">
        <v>17</v>
      </c>
      <c r="N128" s="19"/>
      <c r="O128" s="105">
        <f>Obliczenia3!L55</f>
        <v>105</v>
      </c>
      <c r="P128" s="46" t="s">
        <v>17</v>
      </c>
      <c r="Q128" s="19"/>
      <c r="R128" s="19"/>
      <c r="S128" s="19"/>
      <c r="T128" s="19"/>
      <c r="U128" s="19"/>
      <c r="V128" s="19"/>
      <c r="W128" s="19"/>
      <c r="X128" s="19"/>
      <c r="Y128" s="19"/>
      <c r="Z128" s="19"/>
      <c r="AA128" s="19"/>
      <c r="AB128" s="30"/>
    </row>
    <row r="129" spans="1:230" ht="15" customHeight="1">
      <c r="A129" s="30"/>
      <c r="B129" s="15"/>
      <c r="C129" s="19"/>
      <c r="D129" s="19"/>
      <c r="E129" s="108"/>
      <c r="F129" s="15"/>
      <c r="G129" s="15"/>
      <c r="H129" s="15"/>
      <c r="I129" s="15"/>
      <c r="J129" s="15"/>
      <c r="K129" s="36"/>
      <c r="L129" s="36"/>
      <c r="M129" s="19"/>
      <c r="N129" s="19"/>
      <c r="O129" s="19"/>
      <c r="P129" s="19"/>
      <c r="Q129" s="19"/>
      <c r="R129" s="19"/>
      <c r="S129" s="19"/>
      <c r="T129" s="19"/>
      <c r="U129" s="19"/>
      <c r="V129" s="19"/>
      <c r="W129" s="19"/>
      <c r="X129" s="19"/>
      <c r="Y129" s="19"/>
      <c r="Z129" s="19"/>
      <c r="AA129" s="19"/>
      <c r="AB129" s="30"/>
    </row>
    <row r="130" spans="1:230" ht="15" customHeight="1">
      <c r="A130" s="30"/>
      <c r="B130" s="15"/>
      <c r="C130" s="45" t="s">
        <v>521</v>
      </c>
      <c r="D130" s="17"/>
      <c r="E130" s="17"/>
      <c r="F130" s="105"/>
      <c r="G130" s="46"/>
      <c r="H130" s="15"/>
      <c r="I130" s="283">
        <f>I128+L128+O128</f>
        <v>367</v>
      </c>
      <c r="J130" s="46" t="s">
        <v>17</v>
      </c>
      <c r="K130" s="36"/>
      <c r="L130" s="36"/>
      <c r="M130" s="19"/>
      <c r="N130" s="19"/>
      <c r="O130" s="19"/>
      <c r="P130" s="19"/>
      <c r="Q130" s="19"/>
      <c r="R130" s="19"/>
      <c r="S130" s="19"/>
      <c r="T130" s="19"/>
      <c r="U130" s="19"/>
      <c r="V130" s="19"/>
      <c r="W130" s="19"/>
      <c r="X130" s="19"/>
      <c r="Y130" s="19"/>
      <c r="Z130" s="19"/>
      <c r="AA130" s="19"/>
      <c r="AB130" s="30"/>
    </row>
    <row r="131" spans="1:230" ht="15" customHeight="1">
      <c r="A131" s="30"/>
      <c r="B131" s="15"/>
      <c r="C131" s="19"/>
      <c r="D131" s="19"/>
      <c r="E131" s="15"/>
      <c r="F131" s="15"/>
      <c r="G131" s="15"/>
      <c r="H131" s="15"/>
      <c r="I131" s="15"/>
      <c r="J131" s="15"/>
      <c r="K131" s="36"/>
      <c r="L131" s="36"/>
      <c r="M131" s="19"/>
      <c r="N131" s="19"/>
      <c r="O131" s="19"/>
      <c r="P131" s="19"/>
      <c r="Q131" s="19"/>
      <c r="R131" s="19"/>
      <c r="S131" s="19"/>
      <c r="T131" s="19"/>
      <c r="U131" s="19"/>
      <c r="V131" s="19"/>
      <c r="W131" s="19"/>
      <c r="X131" s="19"/>
      <c r="Y131" s="19"/>
      <c r="Z131" s="19"/>
      <c r="AA131" s="19"/>
      <c r="AB131" s="30"/>
    </row>
    <row r="132" spans="1:230" ht="9.6" customHeight="1">
      <c r="A132" s="30"/>
      <c r="B132" s="15"/>
      <c r="C132" s="19"/>
      <c r="D132" s="19"/>
      <c r="E132" s="15"/>
      <c r="F132" s="15"/>
      <c r="G132" s="15"/>
      <c r="H132" s="15"/>
      <c r="I132" s="15"/>
      <c r="J132" s="15"/>
      <c r="K132" s="36"/>
      <c r="L132" s="36"/>
      <c r="M132" s="19"/>
      <c r="N132" s="19"/>
      <c r="O132" s="19"/>
      <c r="P132" s="19"/>
      <c r="Q132" s="19"/>
      <c r="R132" s="19"/>
      <c r="S132" s="19"/>
      <c r="T132" s="19"/>
      <c r="U132" s="19"/>
      <c r="V132" s="19"/>
      <c r="W132" s="19"/>
      <c r="X132" s="19"/>
      <c r="Y132" s="19"/>
      <c r="Z132" s="19"/>
      <c r="AA132" s="19"/>
      <c r="AB132" s="30"/>
    </row>
    <row r="133" spans="1:230" customFormat="1">
      <c r="A133" s="30"/>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0"/>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30"/>
      <c r="B134" s="35"/>
      <c r="C134" s="41" t="s">
        <v>537</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0"/>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30"/>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0"/>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ht="15" customHeight="1">
      <c r="A136" s="30"/>
      <c r="B136" s="15"/>
      <c r="C136" s="19"/>
      <c r="D136" s="19"/>
      <c r="E136" s="15"/>
      <c r="F136" s="15"/>
      <c r="G136" s="15"/>
      <c r="H136" s="15"/>
      <c r="I136" s="15"/>
      <c r="J136" s="15"/>
      <c r="K136" s="36"/>
      <c r="L136" s="36"/>
      <c r="M136" s="19"/>
      <c r="N136" s="19"/>
      <c r="O136" s="19"/>
      <c r="P136" s="19"/>
      <c r="Q136" s="19"/>
      <c r="R136" s="19"/>
      <c r="S136" s="19"/>
      <c r="T136" s="19"/>
      <c r="U136" s="19"/>
      <c r="V136" s="19"/>
      <c r="W136" s="19"/>
      <c r="X136" s="19"/>
      <c r="Y136" s="19"/>
      <c r="Z136" s="19"/>
      <c r="AA136" s="19"/>
      <c r="AB136" s="30"/>
    </row>
    <row r="137" spans="1:230" ht="15" customHeight="1">
      <c r="A137" s="30"/>
      <c r="B137" s="15"/>
      <c r="C137" s="15"/>
      <c r="D137" s="15"/>
      <c r="E137" s="36"/>
      <c r="F137" s="36"/>
      <c r="G137" s="36"/>
      <c r="H137" s="36"/>
      <c r="I137" s="33"/>
      <c r="J137" s="15"/>
      <c r="K137" s="15"/>
      <c r="L137" s="15"/>
      <c r="M137" s="15"/>
      <c r="N137" s="15"/>
      <c r="O137" s="15"/>
      <c r="P137" s="36"/>
      <c r="Q137" s="36"/>
      <c r="R137" s="36"/>
      <c r="S137" s="36"/>
      <c r="T137" s="19"/>
      <c r="U137" s="19"/>
      <c r="V137" s="19"/>
      <c r="W137" s="19"/>
      <c r="X137" s="19"/>
      <c r="Y137" s="19"/>
      <c r="Z137" s="19"/>
      <c r="AA137" s="19"/>
      <c r="AB137" s="30"/>
    </row>
    <row r="138" spans="1:230" ht="15" customHeight="1">
      <c r="A138" s="30"/>
      <c r="B138" s="15"/>
      <c r="C138" s="36" t="s">
        <v>31</v>
      </c>
      <c r="D138" s="36"/>
      <c r="E138" s="36"/>
      <c r="F138" s="36"/>
      <c r="G138" s="134" t="s">
        <v>458</v>
      </c>
      <c r="H138" s="36"/>
      <c r="I138" s="76" t="str">
        <f>Obliczenia3!C73&amp;" [W]"</f>
        <v>150 [W]</v>
      </c>
      <c r="J138" s="46"/>
      <c r="K138" s="15"/>
      <c r="L138" s="15"/>
      <c r="M138" s="36" t="s">
        <v>532</v>
      </c>
      <c r="N138" s="15"/>
      <c r="O138" s="36"/>
      <c r="P138" s="36"/>
      <c r="Q138" s="252" t="s">
        <v>459</v>
      </c>
      <c r="R138" s="252"/>
      <c r="S138" s="39"/>
      <c r="T138" s="76" t="str">
        <f>Obliczenia3!C75&amp;" [W]"</f>
        <v>75 [W]</v>
      </c>
      <c r="U138" s="19"/>
      <c r="V138" s="19"/>
      <c r="W138" s="19"/>
      <c r="X138" s="19"/>
      <c r="Y138" s="19"/>
      <c r="Z138" s="19"/>
      <c r="AA138" s="19"/>
      <c r="AB138" s="30"/>
    </row>
    <row r="139" spans="1:230" ht="15" customHeight="1">
      <c r="A139" s="30"/>
      <c r="B139" s="15"/>
      <c r="C139" s="40"/>
      <c r="D139" s="40"/>
      <c r="E139" s="40"/>
      <c r="F139" s="40"/>
      <c r="G139" s="40"/>
      <c r="H139" s="40"/>
      <c r="I139" s="80"/>
      <c r="J139" s="15"/>
      <c r="K139" s="15"/>
      <c r="L139" s="15"/>
      <c r="M139" s="40"/>
      <c r="N139" s="84"/>
      <c r="O139" s="40"/>
      <c r="P139" s="40"/>
      <c r="Q139" s="40"/>
      <c r="R139" s="40"/>
      <c r="S139" s="40"/>
      <c r="T139" s="117"/>
      <c r="U139" s="117"/>
      <c r="V139" s="19"/>
      <c r="W139" s="19"/>
      <c r="X139" s="19"/>
      <c r="Y139" s="19"/>
      <c r="Z139" s="19"/>
      <c r="AA139" s="19"/>
      <c r="AB139" s="30"/>
    </row>
    <row r="140" spans="1:230" ht="15" customHeight="1">
      <c r="A140" s="30"/>
      <c r="B140" s="15"/>
      <c r="C140" s="68"/>
      <c r="D140" s="68"/>
      <c r="E140" s="68"/>
      <c r="F140" s="36"/>
      <c r="G140" s="38"/>
      <c r="H140" s="36"/>
      <c r="I140" s="76"/>
      <c r="J140" s="15"/>
      <c r="K140" s="15"/>
      <c r="L140" s="15"/>
      <c r="M140" s="68"/>
      <c r="N140" s="15"/>
      <c r="O140" s="68"/>
      <c r="P140" s="68"/>
      <c r="Q140" s="36"/>
      <c r="R140" s="38"/>
      <c r="S140" s="36"/>
      <c r="T140" s="19"/>
      <c r="U140" s="19"/>
      <c r="V140" s="19"/>
      <c r="W140" s="19"/>
      <c r="X140" s="19"/>
      <c r="Y140" s="19"/>
      <c r="Z140" s="19"/>
      <c r="AA140" s="19"/>
      <c r="AB140" s="30"/>
    </row>
    <row r="141" spans="1:230" ht="15" customHeight="1">
      <c r="A141" s="30"/>
      <c r="B141" s="15"/>
      <c r="C141" s="36" t="s">
        <v>32</v>
      </c>
      <c r="D141" s="36"/>
      <c r="E141" s="36"/>
      <c r="F141" s="36"/>
      <c r="G141" s="134" t="s">
        <v>458</v>
      </c>
      <c r="H141" s="36"/>
      <c r="I141" s="76" t="str">
        <f>Obliczenia3!C74&amp;" [W]"</f>
        <v>25 [W]</v>
      </c>
      <c r="J141" s="15"/>
      <c r="K141" s="15"/>
      <c r="L141" s="15"/>
      <c r="M141" s="36" t="s">
        <v>26</v>
      </c>
      <c r="N141" s="15"/>
      <c r="O141" s="36"/>
      <c r="P141" s="36"/>
      <c r="Q141" s="252" t="s">
        <v>458</v>
      </c>
      <c r="R141" s="252"/>
      <c r="S141" s="39"/>
      <c r="T141" s="76" t="str">
        <f>Obliczenia3!C77&amp;" [W]"</f>
        <v>150 [W]</v>
      </c>
      <c r="U141" s="19"/>
      <c r="V141" s="19"/>
      <c r="W141" s="19"/>
      <c r="X141" s="19"/>
      <c r="Y141" s="19"/>
      <c r="Z141" s="19"/>
      <c r="AA141" s="19"/>
      <c r="AB141" s="30"/>
    </row>
    <row r="142" spans="1:230" ht="15" customHeight="1">
      <c r="A142" s="30"/>
      <c r="B142" s="15"/>
      <c r="C142" s="40"/>
      <c r="D142" s="40"/>
      <c r="E142" s="40"/>
      <c r="F142" s="40"/>
      <c r="G142" s="40"/>
      <c r="H142" s="40"/>
      <c r="I142" s="80"/>
      <c r="J142" s="15"/>
      <c r="K142" s="15"/>
      <c r="L142" s="15"/>
      <c r="M142" s="40"/>
      <c r="N142" s="84"/>
      <c r="O142" s="40"/>
      <c r="P142" s="40"/>
      <c r="Q142" s="40"/>
      <c r="R142" s="40"/>
      <c r="S142" s="40"/>
      <c r="T142" s="117"/>
      <c r="U142" s="117"/>
      <c r="V142" s="19"/>
      <c r="W142" s="19"/>
      <c r="X142" s="19"/>
      <c r="Y142" s="19"/>
      <c r="Z142" s="19"/>
      <c r="AA142" s="19"/>
      <c r="AB142" s="30"/>
    </row>
    <row r="143" spans="1:230" ht="15" customHeight="1">
      <c r="A143" s="30"/>
      <c r="B143" s="15"/>
      <c r="C143" s="68"/>
      <c r="D143" s="68"/>
      <c r="E143" s="68"/>
      <c r="F143" s="36"/>
      <c r="G143" s="36"/>
      <c r="H143" s="36"/>
      <c r="I143" s="76"/>
      <c r="J143" s="15"/>
      <c r="K143" s="15"/>
      <c r="L143" s="15"/>
      <c r="M143" s="68"/>
      <c r="N143" s="15"/>
      <c r="O143" s="68"/>
      <c r="P143" s="68"/>
      <c r="Q143" s="36"/>
      <c r="R143" s="36"/>
      <c r="S143" s="36"/>
      <c r="T143" s="19"/>
      <c r="U143" s="19"/>
      <c r="V143" s="19"/>
      <c r="W143" s="19"/>
      <c r="X143" s="19"/>
      <c r="Y143" s="19"/>
      <c r="Z143" s="19"/>
      <c r="AA143" s="19"/>
      <c r="AB143" s="30"/>
    </row>
    <row r="144" spans="1:230" ht="15" customHeight="1">
      <c r="A144" s="30"/>
      <c r="B144" s="15"/>
      <c r="C144" s="36" t="s">
        <v>34</v>
      </c>
      <c r="D144" s="36"/>
      <c r="E144" s="36"/>
      <c r="F144" s="36"/>
      <c r="G144" s="134" t="s">
        <v>459</v>
      </c>
      <c r="H144" s="36"/>
      <c r="I144" s="76" t="str">
        <f>Obliczenia3!C76&amp;" [W]"</f>
        <v>175 [W]</v>
      </c>
      <c r="J144" s="15"/>
      <c r="K144" s="15"/>
      <c r="L144" s="15"/>
      <c r="M144" s="36" t="s">
        <v>28</v>
      </c>
      <c r="N144" s="15"/>
      <c r="O144" s="36"/>
      <c r="P144" s="36"/>
      <c r="Q144" s="252">
        <v>2</v>
      </c>
      <c r="R144" s="252"/>
      <c r="S144" s="39"/>
      <c r="T144" s="76" t="str">
        <f>Obliczenia3!F82&amp;" [W/os]"</f>
        <v>115 [W/os]</v>
      </c>
      <c r="U144" s="19"/>
      <c r="V144" s="19"/>
      <c r="W144" s="19"/>
      <c r="X144" s="19"/>
      <c r="Y144" s="19"/>
      <c r="Z144" s="19"/>
      <c r="AA144" s="19"/>
      <c r="AB144" s="30"/>
    </row>
    <row r="145" spans="1:230" ht="15" customHeight="1">
      <c r="A145" s="30"/>
      <c r="B145" s="15"/>
      <c r="C145" s="40"/>
      <c r="D145" s="40"/>
      <c r="E145" s="40"/>
      <c r="F145" s="40"/>
      <c r="G145" s="40"/>
      <c r="H145" s="40"/>
      <c r="I145" s="80"/>
      <c r="J145" s="15"/>
      <c r="K145" s="15"/>
      <c r="L145" s="15"/>
      <c r="M145" s="40"/>
      <c r="N145" s="84"/>
      <c r="O145" s="40"/>
      <c r="P145" s="40"/>
      <c r="Q145" s="40"/>
      <c r="R145" s="40"/>
      <c r="S145" s="40"/>
      <c r="T145" s="117"/>
      <c r="U145" s="117"/>
      <c r="V145" s="19"/>
      <c r="W145" s="19"/>
      <c r="X145" s="19"/>
      <c r="Y145" s="19"/>
      <c r="Z145" s="19"/>
      <c r="AA145" s="19"/>
      <c r="AB145" s="30"/>
    </row>
    <row r="146" spans="1:230" ht="15" customHeight="1">
      <c r="A146" s="30"/>
      <c r="B146" s="15"/>
      <c r="C146" s="19"/>
      <c r="D146" s="19"/>
      <c r="E146" s="15"/>
      <c r="F146" s="15"/>
      <c r="G146" s="15"/>
      <c r="H146" s="15"/>
      <c r="I146" s="15"/>
      <c r="J146" s="15"/>
      <c r="K146" s="36"/>
      <c r="L146" s="36"/>
      <c r="M146" s="19"/>
      <c r="N146" s="19"/>
      <c r="O146" s="19"/>
      <c r="P146" s="19"/>
      <c r="Q146" s="19"/>
      <c r="R146" s="19"/>
      <c r="S146" s="19"/>
      <c r="T146" s="19"/>
      <c r="U146" s="19"/>
      <c r="V146" s="19"/>
      <c r="W146" s="19"/>
      <c r="X146" s="19"/>
      <c r="Y146" s="19"/>
      <c r="Z146" s="19"/>
      <c r="AA146" s="19"/>
      <c r="AB146" s="30"/>
    </row>
    <row r="147" spans="1:230" ht="15" customHeight="1">
      <c r="A147" s="30"/>
      <c r="B147" s="15"/>
      <c r="C147" s="19"/>
      <c r="D147" s="19"/>
      <c r="E147" s="15"/>
      <c r="F147" s="15"/>
      <c r="G147" s="15"/>
      <c r="H147" s="15"/>
      <c r="I147" s="15"/>
      <c r="J147" s="15"/>
      <c r="K147" s="36"/>
      <c r="L147" s="36"/>
      <c r="M147" s="19"/>
      <c r="N147" s="19"/>
      <c r="O147" s="19"/>
      <c r="P147" s="19"/>
      <c r="Q147" s="19"/>
      <c r="R147" s="19"/>
      <c r="S147" s="19"/>
      <c r="T147" s="19"/>
      <c r="U147" s="19"/>
      <c r="V147" s="19"/>
      <c r="W147" s="19"/>
      <c r="X147" s="19"/>
      <c r="Y147" s="19"/>
      <c r="Z147" s="19"/>
      <c r="AA147" s="19"/>
      <c r="AB147" s="30"/>
    </row>
    <row r="148" spans="1:230" ht="15" customHeight="1">
      <c r="A148" s="30"/>
      <c r="B148" s="15"/>
      <c r="C148" s="100"/>
      <c r="D148" s="17"/>
      <c r="E148" s="17"/>
      <c r="F148" s="15"/>
      <c r="G148" s="17"/>
      <c r="H148" s="17"/>
      <c r="I148" s="17"/>
      <c r="J148" s="17"/>
      <c r="K148" s="17"/>
      <c r="L148" s="17"/>
      <c r="M148" s="100"/>
      <c r="N148" s="19"/>
      <c r="O148" s="19"/>
      <c r="P148" s="19"/>
      <c r="Q148" s="19"/>
      <c r="R148" s="19"/>
      <c r="S148" s="19"/>
      <c r="T148" s="19"/>
      <c r="U148" s="19"/>
      <c r="V148" s="19"/>
      <c r="W148" s="19"/>
      <c r="X148" s="19"/>
      <c r="Y148" s="19"/>
      <c r="Z148" s="19"/>
      <c r="AA148" s="19"/>
      <c r="AB148" s="30"/>
    </row>
    <row r="149" spans="1:230" ht="15" customHeight="1">
      <c r="A149" s="30"/>
      <c r="B149" s="15"/>
      <c r="C149" s="33"/>
      <c r="D149" s="104" t="s">
        <v>526</v>
      </c>
      <c r="E149" s="43"/>
      <c r="F149" s="42"/>
      <c r="G149" s="42"/>
      <c r="H149" s="43"/>
      <c r="I149" s="104"/>
      <c r="J149" s="43"/>
      <c r="K149" s="33"/>
      <c r="L149" s="116"/>
      <c r="M149" s="33"/>
      <c r="N149" s="19"/>
      <c r="O149" s="19"/>
      <c r="P149" s="19"/>
      <c r="Q149" s="19"/>
      <c r="R149" s="19"/>
      <c r="S149" s="19"/>
      <c r="T149" s="19"/>
      <c r="U149" s="19"/>
      <c r="V149" s="19"/>
      <c r="W149" s="19"/>
      <c r="X149" s="19"/>
      <c r="Y149" s="19"/>
      <c r="Z149" s="19"/>
      <c r="AA149" s="19"/>
      <c r="AB149" s="30"/>
    </row>
    <row r="150" spans="1:230" ht="15" customHeight="1">
      <c r="A150" s="30"/>
      <c r="B150" s="15"/>
      <c r="C150" s="33"/>
      <c r="D150" s="37"/>
      <c r="E150" s="33"/>
      <c r="F150" s="37"/>
      <c r="G150" s="37"/>
      <c r="H150" s="33"/>
      <c r="I150" s="33"/>
      <c r="J150" s="17"/>
      <c r="K150" s="17"/>
      <c r="L150" s="17"/>
      <c r="M150" s="17"/>
      <c r="N150" s="19"/>
      <c r="O150" s="19"/>
      <c r="P150" s="19"/>
      <c r="Q150" s="19"/>
      <c r="R150" s="19"/>
      <c r="S150" s="19"/>
      <c r="T150" s="19"/>
      <c r="U150" s="19"/>
      <c r="V150" s="19"/>
      <c r="W150" s="19"/>
      <c r="X150" s="19"/>
      <c r="Y150" s="19"/>
      <c r="Z150" s="19"/>
      <c r="AA150" s="19"/>
      <c r="AB150" s="30"/>
    </row>
    <row r="151" spans="1:230" ht="15" customHeight="1">
      <c r="A151" s="30"/>
      <c r="B151" s="15"/>
      <c r="C151" s="45" t="s">
        <v>521</v>
      </c>
      <c r="D151" s="17"/>
      <c r="E151" s="17"/>
      <c r="F151" s="105"/>
      <c r="G151" s="46"/>
      <c r="H151" s="15"/>
      <c r="I151" s="283">
        <f>Obliczenia3!L78+Obliczenia3!L83</f>
        <v>555</v>
      </c>
      <c r="J151" s="46" t="s">
        <v>17</v>
      </c>
      <c r="K151" s="36"/>
      <c r="L151" s="36"/>
      <c r="M151" s="19"/>
      <c r="N151" s="19"/>
      <c r="O151" s="19"/>
      <c r="P151" s="19"/>
      <c r="Q151" s="19"/>
      <c r="R151" s="19"/>
      <c r="S151" s="19"/>
      <c r="T151" s="19"/>
      <c r="U151" s="19"/>
      <c r="V151" s="19"/>
      <c r="W151" s="19"/>
      <c r="X151" s="19"/>
      <c r="Y151" s="19"/>
      <c r="Z151" s="19"/>
      <c r="AA151" s="19"/>
      <c r="AB151" s="30"/>
    </row>
    <row r="152" spans="1:230" ht="15" customHeight="1">
      <c r="A152" s="30"/>
      <c r="B152" s="15"/>
      <c r="C152" s="19"/>
      <c r="D152" s="19"/>
      <c r="E152" s="15"/>
      <c r="F152" s="15"/>
      <c r="G152" s="15"/>
      <c r="H152" s="15"/>
      <c r="I152" s="15"/>
      <c r="J152" s="15"/>
      <c r="K152" s="36"/>
      <c r="L152" s="36"/>
      <c r="M152" s="19"/>
      <c r="N152" s="19"/>
      <c r="O152" s="19"/>
      <c r="P152" s="19"/>
      <c r="Q152" s="19"/>
      <c r="R152" s="19"/>
      <c r="S152" s="19"/>
      <c r="T152" s="19"/>
      <c r="U152" s="19"/>
      <c r="V152" s="19"/>
      <c r="W152" s="19"/>
      <c r="X152" s="19"/>
      <c r="Y152" s="19"/>
      <c r="Z152" s="19"/>
      <c r="AA152" s="19"/>
      <c r="AB152" s="30"/>
    </row>
    <row r="153" spans="1:230" ht="9.6" customHeight="1">
      <c r="A153" s="30"/>
      <c r="B153" s="15"/>
      <c r="C153" s="19"/>
      <c r="D153" s="19"/>
      <c r="E153" s="15"/>
      <c r="F153" s="15"/>
      <c r="G153" s="15"/>
      <c r="H153" s="15"/>
      <c r="I153" s="15"/>
      <c r="J153" s="15"/>
      <c r="K153" s="36"/>
      <c r="L153" s="36"/>
      <c r="M153" s="19"/>
      <c r="N153" s="19"/>
      <c r="O153" s="19"/>
      <c r="P153" s="19"/>
      <c r="Q153" s="19"/>
      <c r="R153" s="19"/>
      <c r="S153" s="19"/>
      <c r="T153" s="19"/>
      <c r="U153" s="19"/>
      <c r="V153" s="19"/>
      <c r="W153" s="19"/>
      <c r="X153" s="19"/>
      <c r="Y153" s="19"/>
      <c r="Z153" s="19"/>
      <c r="AA153" s="19"/>
      <c r="AB153" s="30"/>
    </row>
    <row r="154" spans="1:230" customFormat="1">
      <c r="A154" s="30"/>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0"/>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30"/>
      <c r="B155" s="35"/>
      <c r="C155" s="41" t="s">
        <v>538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0"/>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30"/>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0"/>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ht="15" customHeight="1">
      <c r="A157" s="30"/>
      <c r="B157" s="15"/>
      <c r="C157" s="19"/>
      <c r="D157" s="19"/>
      <c r="E157" s="15"/>
      <c r="F157" s="15"/>
      <c r="G157" s="15"/>
      <c r="H157" s="15"/>
      <c r="I157" s="15"/>
      <c r="J157" s="15"/>
      <c r="K157" s="36"/>
      <c r="L157" s="36"/>
      <c r="M157" s="19"/>
      <c r="N157" s="19"/>
      <c r="O157" s="19"/>
      <c r="P157" s="19"/>
      <c r="Q157" s="19"/>
      <c r="R157" s="19"/>
      <c r="S157" s="19"/>
      <c r="T157" s="19"/>
      <c r="U157" s="19"/>
      <c r="V157" s="19"/>
      <c r="W157" s="19"/>
      <c r="X157" s="19"/>
      <c r="Y157" s="19"/>
      <c r="Z157" s="19"/>
      <c r="AA157" s="19"/>
      <c r="AB157" s="30"/>
    </row>
    <row r="158" spans="1:230" ht="15" customHeight="1">
      <c r="A158" s="30"/>
      <c r="B158" s="15"/>
      <c r="C158" s="15"/>
      <c r="D158" s="15"/>
      <c r="E158" s="36"/>
      <c r="F158" s="36"/>
      <c r="G158" s="36"/>
      <c r="H158" s="36"/>
      <c r="I158" s="33"/>
      <c r="J158" s="15"/>
      <c r="K158" s="15"/>
      <c r="L158" s="15"/>
      <c r="M158" s="15"/>
      <c r="N158" s="15"/>
      <c r="O158" s="15"/>
      <c r="P158" s="15"/>
      <c r="Q158" s="15"/>
      <c r="R158" s="15"/>
      <c r="S158" s="15"/>
      <c r="T158" s="15"/>
      <c r="U158" s="15"/>
      <c r="W158" s="19"/>
      <c r="X158" s="19"/>
      <c r="Y158" s="19"/>
      <c r="Z158" s="19"/>
      <c r="AA158" s="19"/>
      <c r="AB158" s="30"/>
    </row>
    <row r="159" spans="1:230" ht="15" customHeight="1">
      <c r="A159" s="30"/>
      <c r="B159" s="15"/>
      <c r="C159" s="36" t="s">
        <v>540</v>
      </c>
      <c r="D159" s="36"/>
      <c r="E159" s="36"/>
      <c r="F159" s="36"/>
      <c r="G159" s="15"/>
      <c r="H159" s="15"/>
      <c r="I159" s="15"/>
      <c r="J159" s="252" t="s">
        <v>459</v>
      </c>
      <c r="K159" s="252"/>
      <c r="L159" s="15"/>
      <c r="M159" s="76">
        <f>IF(J159="Tak",INT(S24*37)*(-1),0)</f>
        <v>0</v>
      </c>
      <c r="N159" s="76" t="str">
        <f>Obliczenia3!C95&amp;" [W]"</f>
        <v xml:space="preserve"> [W]</v>
      </c>
      <c r="O159" s="15"/>
      <c r="P159" s="15"/>
      <c r="Q159" s="15"/>
      <c r="R159" s="15"/>
      <c r="S159" s="15"/>
      <c r="T159" s="15"/>
      <c r="U159" s="15"/>
      <c r="W159" s="19"/>
      <c r="X159" s="19"/>
      <c r="Y159" s="19"/>
      <c r="Z159" s="19"/>
      <c r="AA159" s="19"/>
      <c r="AB159" s="30"/>
    </row>
    <row r="160" spans="1:230" ht="15" customHeight="1">
      <c r="A160" s="30"/>
      <c r="B160" s="15"/>
      <c r="C160" s="40"/>
      <c r="D160" s="40"/>
      <c r="E160" s="40"/>
      <c r="F160" s="40"/>
      <c r="G160" s="40"/>
      <c r="H160" s="40"/>
      <c r="I160" s="80"/>
      <c r="J160" s="84"/>
      <c r="K160" s="84"/>
      <c r="L160" s="84"/>
      <c r="M160" s="84"/>
      <c r="N160" s="84"/>
      <c r="O160" s="15"/>
      <c r="P160" s="15"/>
      <c r="Q160" s="15"/>
      <c r="R160" s="15"/>
      <c r="S160" s="15"/>
      <c r="T160" s="15"/>
      <c r="U160" s="15"/>
      <c r="W160" s="19"/>
      <c r="X160" s="19"/>
      <c r="Y160" s="19"/>
      <c r="Z160" s="19"/>
      <c r="AA160" s="19"/>
      <c r="AB160" s="30"/>
    </row>
    <row r="161" spans="1:230" ht="15" customHeight="1">
      <c r="A161" s="30"/>
      <c r="B161" s="15"/>
      <c r="C161" s="15"/>
      <c r="D161" s="15"/>
      <c r="E161" s="15"/>
      <c r="F161" s="36"/>
      <c r="G161" s="36"/>
      <c r="H161" s="36"/>
      <c r="I161" s="36"/>
      <c r="J161" s="19"/>
      <c r="K161" s="19"/>
      <c r="L161" s="19"/>
      <c r="M161" s="19"/>
      <c r="N161" s="19"/>
      <c r="O161" s="19"/>
      <c r="P161" s="19"/>
      <c r="Q161" s="19"/>
      <c r="R161" s="19"/>
      <c r="S161" s="19"/>
      <c r="T161" s="19"/>
      <c r="U161" s="19"/>
      <c r="V161" s="19"/>
      <c r="W161" s="19"/>
      <c r="X161" s="19"/>
      <c r="Y161" s="19"/>
      <c r="Z161" s="19"/>
      <c r="AA161" s="19"/>
      <c r="AB161" s="30"/>
    </row>
    <row r="162" spans="1:230" ht="15" customHeight="1">
      <c r="A162" s="30"/>
      <c r="B162" s="15"/>
      <c r="C162" s="36" t="s">
        <v>539</v>
      </c>
      <c r="D162" s="15"/>
      <c r="E162" s="36"/>
      <c r="F162" s="36"/>
      <c r="G162" s="15"/>
      <c r="H162" s="39"/>
      <c r="I162" s="39"/>
      <c r="J162" s="252" t="s">
        <v>459</v>
      </c>
      <c r="K162" s="252"/>
      <c r="L162" s="15"/>
      <c r="M162" s="76">
        <f>IF(J162="Tak",INT(X27/3.6*1.2*1.005*6)*(-1),0)</f>
        <v>0</v>
      </c>
      <c r="N162" s="76" t="str">
        <f>Obliczenia3!C97&amp;" [W]"</f>
        <v xml:space="preserve"> [W]</v>
      </c>
      <c r="O162" s="19"/>
      <c r="P162" s="19"/>
      <c r="Q162" s="19"/>
      <c r="R162" s="19"/>
      <c r="S162" s="19"/>
      <c r="T162" s="19"/>
      <c r="U162" s="19"/>
      <c r="V162" s="19"/>
      <c r="W162" s="19"/>
      <c r="X162" s="19"/>
      <c r="Y162" s="19"/>
      <c r="Z162" s="19"/>
      <c r="AA162" s="19"/>
      <c r="AB162" s="30"/>
    </row>
    <row r="163" spans="1:230" ht="15" customHeight="1">
      <c r="A163" s="30"/>
      <c r="B163" s="15"/>
      <c r="C163" s="40"/>
      <c r="D163" s="84"/>
      <c r="E163" s="40"/>
      <c r="F163" s="40"/>
      <c r="G163" s="40"/>
      <c r="H163" s="40"/>
      <c r="I163" s="40"/>
      <c r="J163" s="117"/>
      <c r="K163" s="117"/>
      <c r="L163" s="117"/>
      <c r="M163" s="117"/>
      <c r="N163" s="117"/>
      <c r="O163" s="19"/>
      <c r="P163" s="19"/>
      <c r="Q163" s="19"/>
      <c r="R163" s="19"/>
      <c r="S163" s="19"/>
      <c r="T163" s="19"/>
      <c r="U163" s="19"/>
      <c r="V163" s="19"/>
      <c r="W163" s="19"/>
      <c r="X163" s="19"/>
      <c r="Y163" s="19"/>
      <c r="Z163" s="19"/>
      <c r="AA163" s="19"/>
      <c r="AB163" s="30"/>
    </row>
    <row r="164" spans="1:230" ht="15" customHeight="1">
      <c r="A164" s="30"/>
      <c r="B164" s="15"/>
      <c r="C164" s="19"/>
      <c r="D164" s="19"/>
      <c r="E164" s="15"/>
      <c r="F164" s="15"/>
      <c r="G164" s="15"/>
      <c r="H164" s="15"/>
      <c r="I164" s="15"/>
      <c r="J164" s="15"/>
      <c r="K164" s="36"/>
      <c r="L164" s="36"/>
      <c r="M164" s="19"/>
      <c r="N164" s="19"/>
      <c r="O164" s="19"/>
      <c r="P164" s="19"/>
      <c r="Q164" s="19"/>
      <c r="R164" s="19"/>
      <c r="S164" s="19"/>
      <c r="T164" s="19"/>
      <c r="U164" s="19"/>
      <c r="V164" s="19"/>
      <c r="W164" s="19"/>
      <c r="X164" s="19"/>
      <c r="Y164" s="19"/>
      <c r="Z164" s="19"/>
      <c r="AA164" s="19"/>
      <c r="AB164" s="30"/>
    </row>
    <row r="165" spans="1:230" ht="15" customHeight="1">
      <c r="A165" s="30"/>
      <c r="B165" s="15"/>
      <c r="C165" s="19"/>
      <c r="D165" s="19"/>
      <c r="E165" s="15"/>
      <c r="F165" s="15"/>
      <c r="G165" s="15"/>
      <c r="H165" s="15"/>
      <c r="I165" s="15"/>
      <c r="J165" s="15"/>
      <c r="K165" s="36"/>
      <c r="L165" s="36"/>
      <c r="M165" s="19"/>
      <c r="N165" s="19"/>
      <c r="O165" s="19"/>
      <c r="P165" s="19"/>
      <c r="Q165" s="19"/>
      <c r="R165" s="19"/>
      <c r="S165" s="19"/>
      <c r="T165" s="19"/>
      <c r="U165" s="19"/>
      <c r="V165" s="19"/>
      <c r="W165" s="19"/>
      <c r="X165" s="19"/>
      <c r="Y165" s="19"/>
      <c r="Z165" s="19"/>
      <c r="AA165" s="19"/>
      <c r="AB165" s="30"/>
    </row>
    <row r="166" spans="1:230" ht="15" customHeight="1">
      <c r="A166" s="30"/>
      <c r="B166" s="15"/>
      <c r="C166" s="100"/>
      <c r="D166" s="17"/>
      <c r="E166" s="17"/>
      <c r="F166" s="15"/>
      <c r="G166" s="17"/>
      <c r="H166" s="17"/>
      <c r="I166" s="17"/>
      <c r="J166" s="17"/>
      <c r="K166" s="36"/>
      <c r="L166" s="36"/>
      <c r="M166" s="19"/>
      <c r="N166" s="19"/>
      <c r="O166" s="19"/>
      <c r="P166" s="19"/>
      <c r="Q166" s="19"/>
      <c r="R166" s="19"/>
      <c r="S166" s="19"/>
      <c r="T166" s="19"/>
      <c r="U166" s="19"/>
      <c r="V166" s="19"/>
      <c r="W166" s="19"/>
      <c r="X166" s="19"/>
      <c r="Y166" s="19"/>
      <c r="Z166" s="19"/>
      <c r="AA166" s="19"/>
      <c r="AB166" s="30"/>
    </row>
    <row r="167" spans="1:230" ht="15" customHeight="1">
      <c r="A167" s="30"/>
      <c r="B167" s="15"/>
      <c r="C167" s="33"/>
      <c r="D167" s="104" t="s">
        <v>541</v>
      </c>
      <c r="E167" s="43"/>
      <c r="F167" s="42"/>
      <c r="G167" s="42"/>
      <c r="H167" s="43"/>
      <c r="I167" s="104"/>
      <c r="J167" s="43"/>
      <c r="K167" s="36"/>
      <c r="L167" s="36"/>
      <c r="M167" s="19"/>
      <c r="N167" s="19"/>
      <c r="O167" s="19"/>
      <c r="P167" s="19"/>
      <c r="Q167" s="19"/>
      <c r="R167" s="19"/>
      <c r="S167" s="19"/>
      <c r="T167" s="19"/>
      <c r="U167" s="19"/>
      <c r="V167" s="19"/>
      <c r="W167" s="19"/>
      <c r="X167" s="19"/>
      <c r="Y167" s="19"/>
      <c r="Z167" s="19"/>
      <c r="AA167" s="19"/>
      <c r="AB167" s="30"/>
    </row>
    <row r="168" spans="1:230" ht="15" customHeight="1">
      <c r="A168" s="30"/>
      <c r="B168" s="15"/>
      <c r="C168" s="33"/>
      <c r="D168" s="37"/>
      <c r="E168" s="33"/>
      <c r="F168" s="37"/>
      <c r="G168" s="37"/>
      <c r="H168" s="33"/>
      <c r="I168" s="33"/>
      <c r="J168" s="17"/>
      <c r="K168" s="36"/>
      <c r="L168" s="36"/>
      <c r="M168" s="19"/>
      <c r="N168" s="19"/>
      <c r="O168" s="19"/>
      <c r="P168" s="19"/>
      <c r="Q168" s="19"/>
      <c r="R168" s="19"/>
      <c r="S168" s="19"/>
      <c r="T168" s="19"/>
      <c r="U168" s="19"/>
      <c r="V168" s="19"/>
      <c r="W168" s="19"/>
      <c r="X168" s="19"/>
      <c r="Y168" s="19"/>
      <c r="Z168" s="19"/>
      <c r="AA168" s="19"/>
      <c r="AB168" s="30"/>
    </row>
    <row r="169" spans="1:230" ht="15" customHeight="1">
      <c r="A169" s="30"/>
      <c r="B169" s="15"/>
      <c r="C169" s="45" t="s">
        <v>521</v>
      </c>
      <c r="D169" s="17"/>
      <c r="E169" s="17"/>
      <c r="F169" s="105"/>
      <c r="G169" s="46"/>
      <c r="H169" s="15"/>
      <c r="I169" s="285">
        <f>M159+M162</f>
        <v>0</v>
      </c>
      <c r="J169" s="46" t="s">
        <v>17</v>
      </c>
      <c r="K169" s="36"/>
      <c r="L169" s="36"/>
      <c r="M169" s="19"/>
      <c r="N169" s="19"/>
      <c r="O169" s="19"/>
      <c r="P169" s="19"/>
      <c r="Q169" s="19"/>
      <c r="R169" s="19"/>
      <c r="S169" s="19"/>
      <c r="T169" s="19"/>
      <c r="U169" s="19"/>
      <c r="V169" s="19"/>
      <c r="W169" s="19"/>
      <c r="X169" s="19"/>
      <c r="Y169" s="19"/>
      <c r="Z169" s="19"/>
      <c r="AA169" s="19"/>
      <c r="AB169" s="30"/>
    </row>
    <row r="170" spans="1:230" ht="15" customHeight="1">
      <c r="A170" s="30"/>
      <c r="B170" s="15"/>
      <c r="C170" s="19"/>
      <c r="D170" s="19"/>
      <c r="E170" s="15"/>
      <c r="F170" s="15"/>
      <c r="G170" s="15"/>
      <c r="H170" s="15"/>
      <c r="I170" s="15"/>
      <c r="J170" s="15"/>
      <c r="K170" s="36"/>
      <c r="L170" s="36"/>
      <c r="M170" s="19"/>
      <c r="N170" s="19"/>
      <c r="O170" s="19"/>
      <c r="P170" s="19"/>
      <c r="Q170" s="19"/>
      <c r="R170" s="19"/>
      <c r="S170" s="19"/>
      <c r="T170" s="19"/>
      <c r="U170" s="19"/>
      <c r="V170" s="19"/>
      <c r="W170" s="19"/>
      <c r="X170" s="19"/>
      <c r="Y170" s="19"/>
      <c r="Z170" s="19"/>
      <c r="AA170" s="19"/>
      <c r="AB170" s="30"/>
    </row>
    <row r="171" spans="1:230" ht="9.6" customHeight="1">
      <c r="A171" s="30"/>
      <c r="B171" s="15"/>
      <c r="C171" s="19"/>
      <c r="D171" s="19"/>
      <c r="E171" s="15"/>
      <c r="F171" s="15"/>
      <c r="G171" s="15"/>
      <c r="H171" s="15"/>
      <c r="I171" s="15"/>
      <c r="J171" s="15"/>
      <c r="K171" s="36"/>
      <c r="L171" s="36"/>
      <c r="M171" s="19"/>
      <c r="N171" s="19"/>
      <c r="O171" s="19"/>
      <c r="P171" s="19"/>
      <c r="Q171" s="19"/>
      <c r="R171" s="19"/>
      <c r="S171" s="19"/>
      <c r="T171" s="19"/>
      <c r="U171" s="19"/>
      <c r="V171" s="19"/>
      <c r="W171" s="19"/>
      <c r="X171" s="19"/>
      <c r="Y171" s="19"/>
      <c r="Z171" s="19"/>
      <c r="AA171" s="19"/>
      <c r="AB171" s="30"/>
    </row>
    <row r="172" spans="1:230" customFormat="1">
      <c r="A172" s="30"/>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0"/>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30"/>
      <c r="B173" s="35"/>
      <c r="C173" s="41" t="s">
        <v>542</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0"/>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30"/>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0"/>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ht="15" customHeight="1">
      <c r="A175" s="30"/>
      <c r="B175" s="15"/>
      <c r="C175" s="19"/>
      <c r="D175" s="19"/>
      <c r="E175" s="15"/>
      <c r="F175" s="15"/>
      <c r="G175" s="15"/>
      <c r="H175" s="15"/>
      <c r="I175" s="15"/>
      <c r="J175" s="15"/>
      <c r="K175" s="36"/>
      <c r="L175" s="36"/>
      <c r="M175" s="19"/>
      <c r="N175" s="19"/>
      <c r="O175" s="19"/>
      <c r="P175" s="19"/>
      <c r="Q175" s="19"/>
      <c r="R175" s="19"/>
      <c r="S175" s="19"/>
      <c r="T175" s="19"/>
      <c r="U175" s="19"/>
      <c r="V175" s="19"/>
      <c r="W175" s="19"/>
      <c r="X175" s="19"/>
      <c r="Y175" s="19"/>
      <c r="Z175" s="19"/>
      <c r="AA175" s="19"/>
      <c r="AB175" s="30"/>
    </row>
    <row r="176" spans="1:230" ht="15" customHeight="1">
      <c r="A176" s="30"/>
      <c r="B176" s="15"/>
      <c r="C176" s="19"/>
      <c r="D176" s="19"/>
      <c r="E176" s="15"/>
      <c r="F176" s="15"/>
      <c r="G176" s="100"/>
      <c r="H176" s="17"/>
      <c r="I176" s="17"/>
      <c r="J176" s="15"/>
      <c r="K176" s="17"/>
      <c r="L176" s="15"/>
      <c r="M176" s="15"/>
      <c r="N176" s="17"/>
      <c r="O176" s="19"/>
      <c r="P176" s="19"/>
      <c r="Q176" s="19"/>
      <c r="R176" s="19"/>
      <c r="S176" s="19"/>
      <c r="T176" s="19"/>
      <c r="U176" s="19"/>
      <c r="V176" s="19"/>
      <c r="W176" s="19"/>
      <c r="X176" s="19"/>
      <c r="Y176" s="19"/>
      <c r="Z176" s="19"/>
      <c r="AA176" s="19"/>
      <c r="AB176" s="30"/>
    </row>
    <row r="177" spans="1:30" ht="15" customHeight="1">
      <c r="A177" s="30"/>
      <c r="B177" s="15"/>
      <c r="C177" s="19"/>
      <c r="D177" s="104" t="s">
        <v>547</v>
      </c>
      <c r="E177" s="43"/>
      <c r="F177" s="42"/>
      <c r="G177" s="42"/>
      <c r="H177" s="43"/>
      <c r="I177" s="104"/>
      <c r="J177" s="43"/>
      <c r="K177" s="104"/>
      <c r="L177" s="147"/>
      <c r="M177" s="147"/>
      <c r="N177" s="148"/>
      <c r="O177" s="147"/>
      <c r="P177" s="147"/>
      <c r="Q177" s="149"/>
      <c r="R177" s="19"/>
      <c r="S177" s="19"/>
      <c r="T177" s="19"/>
      <c r="U177" s="19"/>
      <c r="V177" s="19"/>
      <c r="W177" s="19"/>
      <c r="X177" s="19"/>
      <c r="Y177" s="19"/>
      <c r="Z177" s="19"/>
      <c r="AA177" s="19"/>
      <c r="AB177" s="30"/>
    </row>
    <row r="178" spans="1:30" ht="15" customHeight="1">
      <c r="A178" s="30"/>
      <c r="B178" s="15"/>
      <c r="C178" s="19"/>
      <c r="D178" s="19"/>
      <c r="E178" s="15"/>
      <c r="F178" s="15"/>
      <c r="G178" s="15"/>
      <c r="H178" s="15"/>
      <c r="I178" s="15"/>
      <c r="J178" s="15"/>
      <c r="K178" s="36"/>
      <c r="L178" s="15"/>
      <c r="M178" s="15"/>
      <c r="N178" s="119"/>
      <c r="O178" s="19"/>
      <c r="P178" s="19"/>
      <c r="Q178" s="19"/>
      <c r="R178" s="19"/>
      <c r="S178" s="19"/>
      <c r="T178" s="19"/>
      <c r="U178" s="19"/>
      <c r="V178" s="19"/>
      <c r="W178" s="19"/>
      <c r="X178" s="19"/>
      <c r="Y178" s="19"/>
      <c r="Z178" s="19"/>
      <c r="AA178" s="19"/>
      <c r="AB178" s="30"/>
    </row>
    <row r="179" spans="1:30" ht="15" customHeight="1">
      <c r="A179" s="30"/>
      <c r="B179" s="15"/>
      <c r="C179" s="19"/>
      <c r="D179" s="19"/>
      <c r="E179" s="15"/>
      <c r="F179" s="15"/>
      <c r="G179" s="255" t="s">
        <v>487</v>
      </c>
      <c r="H179" s="255"/>
      <c r="I179" s="255"/>
      <c r="J179" s="255"/>
      <c r="K179" s="255"/>
      <c r="L179" s="255"/>
      <c r="M179" s="255"/>
      <c r="N179" s="286">
        <f>Obliczenia3!K88</f>
        <v>2082</v>
      </c>
      <c r="O179" s="286"/>
      <c r="P179" s="257" t="s">
        <v>17</v>
      </c>
      <c r="Q179" s="129"/>
      <c r="R179" s="19"/>
      <c r="S179" s="19"/>
      <c r="T179" s="19"/>
      <c r="U179" s="19"/>
      <c r="V179" s="19"/>
      <c r="W179" s="19"/>
      <c r="X179" s="19"/>
      <c r="Y179" s="19"/>
      <c r="Z179" s="19"/>
      <c r="AA179" s="19"/>
      <c r="AB179" s="30"/>
    </row>
    <row r="180" spans="1:30" ht="15" customHeight="1">
      <c r="A180" s="30"/>
      <c r="B180" s="15"/>
      <c r="C180" s="19"/>
      <c r="D180" s="19"/>
      <c r="E180" s="15"/>
      <c r="F180" s="15"/>
      <c r="G180" s="255"/>
      <c r="H180" s="255"/>
      <c r="I180" s="255"/>
      <c r="J180" s="255"/>
      <c r="K180" s="255"/>
      <c r="L180" s="255"/>
      <c r="M180" s="255"/>
      <c r="N180" s="286"/>
      <c r="O180" s="286"/>
      <c r="P180" s="257"/>
      <c r="Q180" s="129"/>
      <c r="R180" s="19"/>
      <c r="S180" s="19"/>
      <c r="T180" s="19"/>
      <c r="U180" s="19"/>
      <c r="V180" s="19"/>
      <c r="W180" s="19"/>
      <c r="X180" s="19"/>
      <c r="Y180" s="19"/>
      <c r="Z180" s="19"/>
      <c r="AA180" s="19"/>
      <c r="AB180" s="30"/>
    </row>
    <row r="181" spans="1:30" ht="15" customHeight="1">
      <c r="A181" s="30"/>
      <c r="B181" s="15"/>
      <c r="C181" s="19"/>
      <c r="D181" s="19"/>
      <c r="E181" s="15"/>
      <c r="F181" s="15"/>
      <c r="G181" s="45" t="s">
        <v>545</v>
      </c>
      <c r="H181" s="15"/>
      <c r="I181" s="15"/>
      <c r="J181" s="15"/>
      <c r="K181" s="36"/>
      <c r="L181" s="15"/>
      <c r="M181" s="15"/>
      <c r="N181" s="289">
        <f>Obliczenia3!L88</f>
        <v>1.98</v>
      </c>
      <c r="O181" s="289"/>
      <c r="P181" s="257" t="s">
        <v>546</v>
      </c>
      <c r="Q181" s="257"/>
      <c r="R181" s="19"/>
      <c r="S181" s="19"/>
      <c r="T181" s="19"/>
      <c r="U181" s="19"/>
      <c r="V181" s="19"/>
      <c r="W181" s="19"/>
      <c r="X181" s="19"/>
      <c r="Y181" s="19"/>
      <c r="Z181" s="19"/>
      <c r="AA181" s="19"/>
      <c r="AB181" s="30"/>
    </row>
    <row r="182" spans="1:30" ht="15" customHeight="1">
      <c r="A182" s="30"/>
      <c r="B182" s="15"/>
      <c r="C182" s="19"/>
      <c r="D182" s="19"/>
      <c r="E182" s="15"/>
      <c r="F182" s="15"/>
      <c r="G182" s="108" t="s">
        <v>561</v>
      </c>
      <c r="H182" s="15"/>
      <c r="I182" s="15"/>
      <c r="J182" s="15"/>
      <c r="K182" s="36"/>
      <c r="L182" s="15"/>
      <c r="M182" s="15"/>
      <c r="N182" s="289"/>
      <c r="O182" s="289"/>
      <c r="P182" s="257"/>
      <c r="Q182" s="257"/>
      <c r="R182" s="19"/>
      <c r="S182" s="19"/>
      <c r="T182" s="19"/>
      <c r="U182" s="19"/>
      <c r="V182" s="19"/>
      <c r="W182" s="19"/>
      <c r="X182" s="19"/>
      <c r="Y182" s="19"/>
      <c r="Z182" s="19"/>
      <c r="AA182" s="19"/>
      <c r="AB182" s="30"/>
    </row>
    <row r="183" spans="1:30" ht="15" customHeight="1">
      <c r="A183" s="30"/>
      <c r="B183" s="15"/>
      <c r="C183" s="19"/>
      <c r="D183" s="19"/>
      <c r="E183" s="15"/>
      <c r="F183" s="15"/>
      <c r="G183" s="15"/>
      <c r="H183" s="15"/>
      <c r="I183" s="15"/>
      <c r="J183" s="15"/>
      <c r="K183" s="15"/>
      <c r="L183" s="15"/>
      <c r="M183" s="15"/>
      <c r="N183" s="19"/>
      <c r="O183" s="19"/>
      <c r="P183" s="19"/>
      <c r="Q183" s="19"/>
      <c r="R183" s="19"/>
      <c r="S183" s="19"/>
      <c r="T183" s="19"/>
      <c r="U183" s="19"/>
      <c r="V183" s="19"/>
      <c r="W183" s="19"/>
      <c r="X183" s="19"/>
      <c r="Y183" s="19"/>
      <c r="Z183" s="19"/>
      <c r="AA183" s="19"/>
      <c r="AB183" s="30"/>
    </row>
    <row r="184" spans="1:30" ht="15" customHeight="1">
      <c r="A184" s="30"/>
      <c r="B184" s="15"/>
      <c r="C184" s="19"/>
      <c r="D184" s="19"/>
      <c r="E184" s="15"/>
      <c r="F184" s="15"/>
      <c r="G184" s="255"/>
      <c r="H184" s="255"/>
      <c r="I184" s="255"/>
      <c r="J184" s="256"/>
      <c r="K184" s="256"/>
      <c r="L184" s="256"/>
      <c r="M184" s="256"/>
      <c r="N184" s="256"/>
      <c r="O184" s="256"/>
      <c r="P184" s="19"/>
      <c r="Q184" s="19"/>
      <c r="R184" s="19"/>
      <c r="S184" s="19"/>
      <c r="T184" s="19"/>
      <c r="U184" s="19"/>
      <c r="V184" s="19"/>
      <c r="W184" s="19"/>
      <c r="X184" s="19"/>
      <c r="Y184" s="19"/>
      <c r="Z184" s="19"/>
      <c r="AA184" s="19"/>
      <c r="AB184" s="30"/>
    </row>
    <row r="185" spans="1:30" ht="15" customHeight="1">
      <c r="A185" s="30"/>
      <c r="B185" s="15"/>
      <c r="C185" s="19"/>
      <c r="D185" s="19"/>
      <c r="E185" s="15"/>
      <c r="F185" s="15"/>
      <c r="G185" s="255"/>
      <c r="H185" s="255"/>
      <c r="I185" s="255"/>
      <c r="J185" s="256"/>
      <c r="K185" s="256"/>
      <c r="L185" s="256"/>
      <c r="M185" s="256"/>
      <c r="N185" s="256"/>
      <c r="O185" s="256"/>
      <c r="P185" s="133"/>
      <c r="Q185" s="257"/>
      <c r="R185" s="19"/>
      <c r="S185" s="19"/>
      <c r="T185" s="81"/>
      <c r="U185" s="19"/>
      <c r="V185" s="19"/>
      <c r="W185" s="19"/>
      <c r="X185" s="19"/>
      <c r="Y185" s="19"/>
      <c r="Z185" s="19"/>
      <c r="AA185" s="19"/>
      <c r="AB185" s="30"/>
      <c r="AD185"/>
    </row>
    <row r="186" spans="1:30" ht="15" customHeight="1">
      <c r="A186" s="30"/>
      <c r="B186" s="15"/>
      <c r="C186" s="19"/>
      <c r="D186" s="19"/>
      <c r="E186" s="15"/>
      <c r="F186" s="15"/>
      <c r="G186" s="45"/>
      <c r="H186" s="128"/>
      <c r="I186" s="128"/>
      <c r="J186" s="133"/>
      <c r="K186" s="133"/>
      <c r="L186" s="258"/>
      <c r="M186" s="258"/>
      <c r="N186" s="258"/>
      <c r="O186" s="258"/>
      <c r="P186" s="130"/>
      <c r="Q186" s="257"/>
      <c r="R186" s="19"/>
      <c r="S186" s="19"/>
      <c r="T186" s="19"/>
      <c r="U186" s="19"/>
      <c r="V186" s="19"/>
      <c r="W186" s="19"/>
      <c r="X186" s="19"/>
      <c r="Y186" s="19"/>
      <c r="Z186" s="19"/>
      <c r="AA186" s="19"/>
      <c r="AB186" s="30"/>
    </row>
    <row r="187" spans="1:30" ht="15" customHeight="1">
      <c r="A187" s="30"/>
      <c r="B187" s="15"/>
      <c r="C187" s="19"/>
      <c r="D187" s="19"/>
      <c r="E187" s="15"/>
      <c r="F187" s="15"/>
      <c r="G187" s="45"/>
      <c r="H187" s="15"/>
      <c r="I187" s="15"/>
      <c r="J187" s="15"/>
      <c r="K187" s="36"/>
      <c r="L187" s="15"/>
      <c r="M187" s="15"/>
      <c r="N187" s="15"/>
      <c r="O187" s="131"/>
      <c r="P187" s="15"/>
      <c r="Q187" s="19"/>
      <c r="R187" s="19"/>
      <c r="S187" s="19"/>
      <c r="T187" s="19"/>
      <c r="U187" s="19"/>
      <c r="V187" s="19"/>
      <c r="W187" s="19"/>
      <c r="X187" s="19"/>
      <c r="Y187" s="19"/>
      <c r="Z187" s="19"/>
      <c r="AA187" s="19"/>
      <c r="AB187" s="30"/>
    </row>
    <row r="188" spans="1:30" ht="16.2" customHeight="1">
      <c r="A188" s="30"/>
      <c r="B188" s="15"/>
      <c r="C188" s="19"/>
      <c r="D188" s="19"/>
      <c r="E188" s="15"/>
      <c r="F188" s="15"/>
      <c r="G188" s="15"/>
      <c r="H188" s="15"/>
      <c r="I188" s="15"/>
      <c r="J188" s="15"/>
      <c r="K188" s="36"/>
      <c r="L188" s="36"/>
      <c r="M188" s="19"/>
      <c r="N188" s="19"/>
      <c r="O188" s="15"/>
      <c r="P188" s="19"/>
      <c r="Q188" s="19"/>
      <c r="R188" s="19"/>
      <c r="S188" s="15"/>
      <c r="T188" s="15"/>
      <c r="U188" s="19"/>
      <c r="V188" s="19"/>
      <c r="W188" s="19"/>
      <c r="X188" s="19"/>
      <c r="Y188" s="19"/>
      <c r="Z188" s="19"/>
      <c r="AA188" s="19"/>
      <c r="AB188" s="30"/>
    </row>
    <row r="189" spans="1:30" ht="12.6" customHeight="1">
      <c r="A189" s="30"/>
      <c r="B189" s="15"/>
      <c r="C189" s="19"/>
      <c r="D189" s="116"/>
      <c r="E189" s="33"/>
      <c r="F189" s="37"/>
      <c r="G189" s="37"/>
      <c r="H189" s="33"/>
      <c r="I189" s="116"/>
      <c r="J189" s="33"/>
      <c r="K189" s="116"/>
      <c r="L189" s="15"/>
      <c r="M189" s="15"/>
      <c r="N189" s="106"/>
      <c r="O189" s="15"/>
      <c r="P189" s="15"/>
      <c r="Q189" s="19"/>
      <c r="R189" s="19"/>
      <c r="S189" s="19"/>
      <c r="T189" s="19"/>
      <c r="U189" s="19"/>
      <c r="V189" s="19"/>
      <c r="W189" s="19"/>
      <c r="X189" s="19"/>
      <c r="Y189" s="19"/>
      <c r="Z189" s="19"/>
      <c r="AA189" s="19"/>
      <c r="AB189" s="30"/>
    </row>
    <row r="190" spans="1:30" ht="15" customHeight="1">
      <c r="A190" s="30"/>
      <c r="B190" s="15"/>
      <c r="C190" s="254" t="s">
        <v>562</v>
      </c>
      <c r="D190" s="254"/>
      <c r="E190" s="254"/>
      <c r="F190" s="254"/>
      <c r="G190" s="254"/>
      <c r="H190" s="254"/>
      <c r="I190" s="254"/>
      <c r="J190" s="254"/>
      <c r="K190" s="254"/>
      <c r="L190" s="254"/>
      <c r="M190" s="254"/>
      <c r="N190" s="254"/>
      <c r="O190" s="254"/>
      <c r="P190" s="254"/>
      <c r="Q190" s="254"/>
      <c r="R190" s="254"/>
      <c r="S190" s="254"/>
      <c r="T190" s="254"/>
      <c r="U190" s="254"/>
      <c r="V190" s="254"/>
      <c r="W190" s="254"/>
      <c r="X190" s="132"/>
      <c r="AB190" s="30"/>
    </row>
    <row r="191" spans="1:30" ht="15" customHeight="1">
      <c r="A191" s="30"/>
      <c r="B191" s="15"/>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132"/>
      <c r="Y191" s="19"/>
      <c r="Z191" s="121" t="s">
        <v>548</v>
      </c>
      <c r="AA191" s="122" t="str">
        <f>'Pom1'!AA189</f>
        <v>PanD, 2025</v>
      </c>
      <c r="AB191" s="30"/>
    </row>
    <row r="192" spans="1:30" ht="6"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16"/>
      <c r="AD192" s="16"/>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16"/>
      <c r="AD193" s="16"/>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6"/>
      <c r="AC194" s="59"/>
      <c r="AD194" s="60"/>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DXOmMpHSKyH1w9im0/tboVDapal40hcqyemcQ9OcFZ6334p7wawEW35FeL1zVgjnfAV9S6v7GfeQnvBfGfrCtg==" saltValue="wGP+8lbPb8OQnKoH8RykbQ=="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5">
    <mergeCell ref="N181:O182"/>
    <mergeCell ref="P181:Q182"/>
    <mergeCell ref="O3:O4"/>
    <mergeCell ref="P3:Q4"/>
    <mergeCell ref="W3:Z4"/>
    <mergeCell ref="D1:H1"/>
    <mergeCell ref="I1:J1"/>
    <mergeCell ref="M1:O1"/>
    <mergeCell ref="P1:Q1"/>
    <mergeCell ref="R1:T1"/>
    <mergeCell ref="T46:X46"/>
    <mergeCell ref="C8:Q9"/>
    <mergeCell ref="C11:J12"/>
    <mergeCell ref="C20:F21"/>
    <mergeCell ref="S23:V23"/>
    <mergeCell ref="S24:T27"/>
    <mergeCell ref="U24:V27"/>
    <mergeCell ref="X26:Y26"/>
    <mergeCell ref="X27:X30"/>
    <mergeCell ref="Y27:Y30"/>
    <mergeCell ref="H43:K43"/>
    <mergeCell ref="T43:X43"/>
    <mergeCell ref="H16:M18"/>
    <mergeCell ref="W48:X48"/>
    <mergeCell ref="J50:K50"/>
    <mergeCell ref="W50:X50"/>
    <mergeCell ref="H53:K53"/>
    <mergeCell ref="T53:X53"/>
    <mergeCell ref="W55:X55"/>
    <mergeCell ref="J57:K57"/>
    <mergeCell ref="W57:X57"/>
    <mergeCell ref="H59:K59"/>
    <mergeCell ref="T59:X59"/>
    <mergeCell ref="T67:X67"/>
    <mergeCell ref="H70:K70"/>
    <mergeCell ref="T70:X70"/>
    <mergeCell ref="J72:K72"/>
    <mergeCell ref="W72:X72"/>
    <mergeCell ref="H67:K67"/>
    <mergeCell ref="W74:X74"/>
    <mergeCell ref="H77:K77"/>
    <mergeCell ref="T77:X77"/>
    <mergeCell ref="Q78:R78"/>
    <mergeCell ref="J79:K79"/>
    <mergeCell ref="W79:X79"/>
    <mergeCell ref="J74:K74"/>
    <mergeCell ref="W81:X81"/>
    <mergeCell ref="H83:K83"/>
    <mergeCell ref="T83:X83"/>
    <mergeCell ref="H104:K104"/>
    <mergeCell ref="H107:K107"/>
    <mergeCell ref="N179:O180"/>
    <mergeCell ref="P179:P180"/>
    <mergeCell ref="H110:K110"/>
    <mergeCell ref="J112:K112"/>
    <mergeCell ref="J114:K114"/>
    <mergeCell ref="H116:K116"/>
    <mergeCell ref="L121:M121"/>
    <mergeCell ref="E128:H128"/>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s>
  <conditionalFormatting sqref="K95 J96">
    <cfRule type="cellIs" dxfId="16" priority="5" operator="between">
      <formula>-17</formula>
      <formula>-7</formula>
    </cfRule>
  </conditionalFormatting>
  <conditionalFormatting sqref="V194">
    <cfRule type="iconSet" priority="6">
      <iconSet iconSet="3Symbols" showValue="0">
        <cfvo type="percent" val="0"/>
        <cfvo type="num" val="1"/>
        <cfvo type="num" val="2"/>
      </iconSet>
    </cfRule>
  </conditionalFormatting>
  <conditionalFormatting sqref="F53">
    <cfRule type="cellIs" dxfId="15" priority="4" operator="equal">
      <formula>"bez znaczenia"</formula>
    </cfRule>
  </conditionalFormatting>
  <conditionalFormatting sqref="F77">
    <cfRule type="cellIs" dxfId="14" priority="3" operator="equal">
      <formula>"bez znaczenia"</formula>
    </cfRule>
  </conditionalFormatting>
  <conditionalFormatting sqref="Q53">
    <cfRule type="cellIs" dxfId="13" priority="2" operator="equal">
      <formula>"bez znaczenia"</formula>
    </cfRule>
  </conditionalFormatting>
  <conditionalFormatting sqref="Q77">
    <cfRule type="cellIs" dxfId="12" priority="1" operator="equal">
      <formula>"bez znaczenia"</formula>
    </cfRule>
  </conditionalFormatting>
  <dataValidations count="12">
    <dataValidation type="list" allowBlank="1" showInputMessage="1" showErrorMessage="1" sqref="H43" xr:uid="{8515BDAF-58F3-45AF-A330-1A350DEB59C3}">
      <formula1>strony_swiata</formula1>
    </dataValidation>
    <dataValidation type="list" allowBlank="1" showInputMessage="1" showErrorMessage="1" sqref="T70 H70 H46 T46" xr:uid="{9EEE7FAF-34CC-413B-AF1B-5E5803D1DFEE}">
      <formula1>sciany</formula1>
    </dataValidation>
    <dataValidation type="list" allowBlank="1" showInputMessage="1" showErrorMessage="1" sqref="H59 T59 H83 T83 H116" xr:uid="{E0518F38-A1E4-4DD4-8125-A6D897E8A560}">
      <formula1>izolacja</formula1>
    </dataValidation>
    <dataValidation type="list" allowBlank="1" showInputMessage="1" showErrorMessage="1" sqref="H53 H77 T77 H110 T53" xr:uid="{2C308480-960D-4356-8B7C-EE3598CC17FD}">
      <formula1>okno_sciana</formula1>
    </dataValidation>
    <dataValidation type="list" allowBlank="1" showInputMessage="1" showErrorMessage="1" sqref="Q141 G138 G141 G144 Q138 L121 N121 J159 J162" xr:uid="{793A6653-877C-4D72-9677-FF14AFC0E36E}">
      <formula1>tak_nie</formula1>
    </dataValidation>
    <dataValidation type="decimal" allowBlank="1" showInputMessage="1" showErrorMessage="1" sqref="J74:K74 J72:K72 J113:K113 J115:K115" xr:uid="{BF9CBA2B-929B-44A8-A805-8E380FD598EA}">
      <formula1>0.1</formula1>
      <formula2>20</formula2>
    </dataValidation>
    <dataValidation type="decimal" allowBlank="1" showInputMessage="1" showErrorMessage="1" sqref="M24 M27 M30" xr:uid="{1DAF4BB9-1B54-4546-802A-4D8043752007}">
      <formula1>1</formula1>
      <formula2>100</formula2>
    </dataValidation>
    <dataValidation type="decimal" allowBlank="1" showInputMessage="1" showErrorMessage="1" sqref="J48:J50 U49 J72:J74 U73 J115 J113" xr:uid="{49107232-3E47-4F6E-827A-C169FE615580}">
      <formula1>0.1</formula1>
      <formula2>30</formula2>
    </dataValidation>
    <dataValidation type="decimal" allowBlank="1" showInputMessage="1" showErrorMessage="1" sqref="J79:K79 J81:K81 W79:X79 W81:X81 W57:X57 W55:X55 J55:K55 J57:K57 J114:K114 J112:K112" xr:uid="{90408763-19EE-4F7B-9B86-B651ECB33546}">
      <formula1>0</formula1>
      <formula2>20</formula2>
    </dataValidation>
    <dataValidation type="list" allowBlank="1" showInputMessage="1" showErrorMessage="1" sqref="H104" xr:uid="{4BF80578-D9A6-4741-9DC6-E0B9BF65AD2E}">
      <formula1>dach</formula1>
    </dataValidation>
    <dataValidation type="list" allowBlank="1" showInputMessage="1" showErrorMessage="1" sqref="H107" xr:uid="{0DBB217C-A489-455A-B37E-811429AF25D6}">
      <formula1>izolacja_dach</formula1>
    </dataValidation>
    <dataValidation type="whole" allowBlank="1" showInputMessage="1" showErrorMessage="1" sqref="Q144" xr:uid="{D80076A4-954D-4E55-8F2E-4B615061B689}">
      <formula1>1</formula1>
      <formula2>10</formula2>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2808-9C2D-47BF-964F-71518B22A3C0}">
  <sheetPr codeName="Arkusz9"/>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61" customWidth="1"/>
    <col min="29" max="230" width="9.109375" style="15"/>
    <col min="231" max="16384" width="9.109375" style="14"/>
  </cols>
  <sheetData>
    <row r="1" spans="1:230" customFormat="1" ht="22.8" customHeight="1">
      <c r="A1" s="113"/>
      <c r="B1" s="113"/>
      <c r="C1" s="113"/>
      <c r="D1" s="249" t="s">
        <v>529</v>
      </c>
      <c r="E1" s="249"/>
      <c r="F1" s="249"/>
      <c r="G1" s="249"/>
      <c r="H1" s="249"/>
      <c r="I1" s="250">
        <f>Obliczenia4!K88</f>
        <v>2457</v>
      </c>
      <c r="J1" s="250"/>
      <c r="K1" s="112" t="s">
        <v>544</v>
      </c>
      <c r="L1" s="113"/>
      <c r="M1" s="249" t="s">
        <v>530</v>
      </c>
      <c r="N1" s="249"/>
      <c r="O1" s="249"/>
      <c r="P1" s="247">
        <f>Obliczenia4!L88</f>
        <v>1.48</v>
      </c>
      <c r="Q1" s="247"/>
      <c r="R1" s="251" t="s">
        <v>543</v>
      </c>
      <c r="S1" s="251"/>
      <c r="T1" s="251"/>
      <c r="U1" s="114"/>
      <c r="V1" s="114"/>
      <c r="W1" s="113"/>
      <c r="X1" s="113"/>
      <c r="Y1" s="113"/>
      <c r="Z1" s="113"/>
      <c r="AA1" s="113"/>
      <c r="AB1" s="113"/>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30"/>
      <c r="B2" s="33"/>
      <c r="C2" s="32"/>
      <c r="D2" s="32"/>
      <c r="E2" s="32"/>
      <c r="F2" s="32"/>
      <c r="G2" s="32"/>
      <c r="H2" s="32"/>
      <c r="I2" s="32"/>
      <c r="J2" s="32"/>
      <c r="K2" s="32"/>
      <c r="L2" s="32"/>
      <c r="M2" s="32"/>
      <c r="N2" s="32"/>
      <c r="O2" s="32"/>
      <c r="P2" s="33"/>
      <c r="Q2" s="34"/>
      <c r="R2" s="32"/>
      <c r="S2" s="32"/>
      <c r="T2" s="33"/>
      <c r="U2" s="15"/>
      <c r="V2" s="15"/>
      <c r="W2" s="15"/>
      <c r="X2" s="15"/>
      <c r="Y2" s="15"/>
      <c r="Z2" s="15"/>
      <c r="AA2" s="15"/>
      <c r="AB2" s="30"/>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30"/>
      <c r="B3" s="32"/>
      <c r="C3" s="32"/>
      <c r="D3" s="32"/>
      <c r="E3" s="32"/>
      <c r="F3" s="32"/>
      <c r="G3" s="32"/>
      <c r="H3" s="32"/>
      <c r="I3" s="32"/>
      <c r="J3" s="32"/>
      <c r="K3" s="32"/>
      <c r="L3" s="32"/>
      <c r="M3" s="15"/>
      <c r="N3" s="15"/>
      <c r="O3" s="239" t="s">
        <v>497</v>
      </c>
      <c r="P3" s="240">
        <f ca="1">TODAY()</f>
        <v>45680</v>
      </c>
      <c r="Q3" s="240"/>
      <c r="R3" s="32"/>
      <c r="S3" s="15"/>
      <c r="T3" s="15"/>
      <c r="U3" s="15"/>
      <c r="V3" s="15"/>
      <c r="W3" s="244" t="str">
        <f>'Pom3'!W3</f>
        <v>wersja 23/01/25</v>
      </c>
      <c r="X3" s="244"/>
      <c r="Y3" s="244"/>
      <c r="Z3" s="244"/>
      <c r="AA3" s="15"/>
      <c r="AB3" s="30"/>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30"/>
      <c r="B4" s="32"/>
      <c r="C4" s="32"/>
      <c r="D4" s="32"/>
      <c r="E4" s="32"/>
      <c r="F4" s="32"/>
      <c r="G4" s="32"/>
      <c r="H4" s="32"/>
      <c r="I4" s="32"/>
      <c r="J4" s="32"/>
      <c r="K4" s="32"/>
      <c r="L4" s="32"/>
      <c r="M4" s="15"/>
      <c r="N4" s="15"/>
      <c r="O4" s="239"/>
      <c r="P4" s="240"/>
      <c r="Q4" s="240"/>
      <c r="R4" s="32"/>
      <c r="S4" s="15"/>
      <c r="T4" s="15"/>
      <c r="U4" s="15"/>
      <c r="V4" s="15"/>
      <c r="W4" s="244"/>
      <c r="X4" s="244"/>
      <c r="Y4" s="244"/>
      <c r="Z4" s="244"/>
      <c r="AA4" s="15"/>
      <c r="AB4" s="30"/>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30"/>
      <c r="B5" s="33"/>
      <c r="C5" s="33"/>
      <c r="D5" s="33"/>
      <c r="E5" s="33"/>
      <c r="F5" s="33"/>
      <c r="G5" s="33"/>
      <c r="H5" s="33"/>
      <c r="I5" s="33"/>
      <c r="J5" s="33"/>
      <c r="K5" s="33"/>
      <c r="L5" s="33"/>
      <c r="M5" s="33"/>
      <c r="N5" s="33"/>
      <c r="O5" s="33"/>
      <c r="P5" s="33"/>
      <c r="Q5" s="33"/>
      <c r="R5" s="33"/>
      <c r="S5" s="33"/>
      <c r="T5" s="33"/>
      <c r="U5" s="15"/>
      <c r="V5" s="15"/>
      <c r="W5" s="15"/>
      <c r="X5" s="15"/>
      <c r="Y5" s="15"/>
      <c r="Z5" s="15"/>
      <c r="AA5" s="15"/>
      <c r="AB5" s="30"/>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30"/>
      <c r="B6" s="35"/>
      <c r="C6" s="35"/>
      <c r="D6" s="35"/>
      <c r="E6" s="35"/>
      <c r="F6" s="35"/>
      <c r="G6" s="35"/>
      <c r="H6" s="35"/>
      <c r="I6" s="35"/>
      <c r="J6" s="35"/>
      <c r="K6" s="35"/>
      <c r="L6" s="35"/>
      <c r="M6" s="35"/>
      <c r="N6" s="35"/>
      <c r="O6" s="35"/>
      <c r="P6" s="35"/>
      <c r="Q6" s="35"/>
      <c r="R6" s="35"/>
      <c r="S6" s="35"/>
      <c r="T6" s="35"/>
      <c r="U6" s="35"/>
      <c r="V6" s="35"/>
      <c r="W6" s="35"/>
      <c r="X6" s="35"/>
      <c r="Y6" s="35"/>
      <c r="Z6" s="35"/>
      <c r="AA6" s="35"/>
      <c r="AB6" s="30"/>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30"/>
      <c r="B7" s="35"/>
      <c r="C7" s="35"/>
      <c r="D7" s="35"/>
      <c r="E7" s="35"/>
      <c r="F7" s="35"/>
      <c r="G7" s="35"/>
      <c r="H7" s="35"/>
      <c r="I7" s="35"/>
      <c r="J7" s="35"/>
      <c r="K7" s="35"/>
      <c r="L7" s="35"/>
      <c r="M7" s="35"/>
      <c r="N7" s="35"/>
      <c r="O7" s="35"/>
      <c r="P7" s="35"/>
      <c r="Q7" s="35"/>
      <c r="R7" s="35"/>
      <c r="S7" s="35"/>
      <c r="T7" s="35"/>
      <c r="U7" s="35"/>
      <c r="V7" s="35"/>
      <c r="W7" s="35"/>
      <c r="X7" s="35"/>
      <c r="Y7" s="35"/>
      <c r="Z7" s="35"/>
      <c r="AA7" s="35"/>
      <c r="AB7" s="30"/>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30"/>
      <c r="B8" s="35"/>
      <c r="C8" s="243" t="s">
        <v>499</v>
      </c>
      <c r="D8" s="243"/>
      <c r="E8" s="243"/>
      <c r="F8" s="243"/>
      <c r="G8" s="243"/>
      <c r="H8" s="243"/>
      <c r="I8" s="243"/>
      <c r="J8" s="243"/>
      <c r="K8" s="243"/>
      <c r="L8" s="243"/>
      <c r="M8" s="243"/>
      <c r="N8" s="243"/>
      <c r="O8" s="243"/>
      <c r="P8" s="243"/>
      <c r="Q8" s="243"/>
      <c r="R8" s="35"/>
      <c r="S8" s="35"/>
      <c r="T8" s="35"/>
      <c r="U8" s="35"/>
      <c r="V8" s="35"/>
      <c r="W8" s="35"/>
      <c r="X8" s="35"/>
      <c r="Y8" s="35"/>
      <c r="Z8" s="35"/>
      <c r="AA8" s="35"/>
      <c r="AB8" s="30"/>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30"/>
      <c r="B9" s="35"/>
      <c r="C9" s="243"/>
      <c r="D9" s="243"/>
      <c r="E9" s="243"/>
      <c r="F9" s="243"/>
      <c r="G9" s="243"/>
      <c r="H9" s="243"/>
      <c r="I9" s="243"/>
      <c r="J9" s="243"/>
      <c r="K9" s="243"/>
      <c r="L9" s="243"/>
      <c r="M9" s="243"/>
      <c r="N9" s="243"/>
      <c r="O9" s="243"/>
      <c r="P9" s="243"/>
      <c r="Q9" s="243"/>
      <c r="R9" s="35"/>
      <c r="S9" s="35"/>
      <c r="T9" s="35"/>
      <c r="U9" s="35"/>
      <c r="V9" s="35"/>
      <c r="W9" s="35"/>
      <c r="X9" s="35"/>
      <c r="Y9" s="35"/>
      <c r="Z9" s="35"/>
      <c r="AA9" s="35"/>
      <c r="AB9" s="30"/>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30"/>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0"/>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30"/>
      <c r="B11" s="35"/>
      <c r="C11" s="241" t="s">
        <v>498</v>
      </c>
      <c r="D11" s="241"/>
      <c r="E11" s="241"/>
      <c r="F11" s="241"/>
      <c r="G11" s="241"/>
      <c r="H11" s="241"/>
      <c r="I11" s="241"/>
      <c r="J11" s="241"/>
      <c r="K11" s="35"/>
      <c r="L11" s="35"/>
      <c r="M11" s="35"/>
      <c r="N11" s="35"/>
      <c r="O11" s="35"/>
      <c r="P11" s="35"/>
      <c r="Q11" s="35"/>
      <c r="R11" s="35"/>
      <c r="S11" s="35"/>
      <c r="T11" s="35"/>
      <c r="U11" s="35"/>
      <c r="V11" s="35"/>
      <c r="W11" s="35"/>
      <c r="X11" s="35"/>
      <c r="Y11" s="35"/>
      <c r="Z11" s="35"/>
      <c r="AA11" s="35"/>
      <c r="AB11" s="30"/>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30"/>
      <c r="B12" s="35"/>
      <c r="C12" s="242"/>
      <c r="D12" s="242"/>
      <c r="E12" s="242"/>
      <c r="F12" s="242"/>
      <c r="G12" s="242"/>
      <c r="H12" s="242"/>
      <c r="I12" s="242"/>
      <c r="J12" s="242"/>
      <c r="K12" s="35"/>
      <c r="L12" s="35"/>
      <c r="M12" s="35"/>
      <c r="N12" s="35"/>
      <c r="O12" s="35"/>
      <c r="P12" s="35"/>
      <c r="Q12" s="35"/>
      <c r="R12" s="35"/>
      <c r="S12" s="35"/>
      <c r="T12" s="35"/>
      <c r="U12" s="35"/>
      <c r="V12" s="35"/>
      <c r="W12" s="35"/>
      <c r="X12" s="35"/>
      <c r="Y12" s="35"/>
      <c r="Z12" s="35"/>
      <c r="AA12" s="35"/>
      <c r="AB12" s="30"/>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30"/>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0"/>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30"/>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0"/>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30"/>
      <c r="B15" s="15"/>
      <c r="C15" s="15"/>
      <c r="D15" s="15"/>
      <c r="E15" s="15"/>
      <c r="F15" s="15"/>
      <c r="G15" s="15"/>
      <c r="H15" s="15"/>
      <c r="I15" s="15"/>
      <c r="J15" s="15"/>
      <c r="K15" s="15"/>
      <c r="L15" s="15"/>
      <c r="M15" s="15"/>
      <c r="N15" s="15"/>
      <c r="O15" s="15"/>
      <c r="P15" s="15"/>
      <c r="Q15" s="15"/>
      <c r="R15" s="15"/>
      <c r="S15" s="15"/>
      <c r="T15" s="15"/>
      <c r="U15" s="15"/>
      <c r="AB15" s="30"/>
      <c r="AD15" s="59"/>
      <c r="AE15" s="60"/>
      <c r="AF15" s="18"/>
      <c r="AG15" s="18"/>
      <c r="AH15" s="28"/>
      <c r="AI15" s="18"/>
      <c r="AJ15" s="18"/>
      <c r="AK15" s="18"/>
      <c r="AL15" s="18"/>
      <c r="AM15" s="18"/>
      <c r="AN15" s="18"/>
      <c r="AO15" s="18"/>
      <c r="AP15" s="18"/>
      <c r="AQ15" s="18"/>
      <c r="AR15" s="18"/>
      <c r="AS15" s="18"/>
      <c r="AT15" s="18"/>
      <c r="AU15" s="18"/>
      <c r="AV15" s="28"/>
      <c r="AW15" s="28"/>
      <c r="AX15" s="28"/>
    </row>
    <row r="16" spans="1:230" customFormat="1">
      <c r="A16" s="30"/>
      <c r="B16" s="35"/>
      <c r="C16" s="35"/>
      <c r="D16" s="35"/>
      <c r="E16" s="35"/>
      <c r="F16" s="35"/>
      <c r="G16" s="35"/>
      <c r="H16" s="280" t="s">
        <v>576</v>
      </c>
      <c r="I16" s="280"/>
      <c r="J16" s="280"/>
      <c r="K16" s="280"/>
      <c r="L16" s="280"/>
      <c r="M16" s="280"/>
      <c r="N16" s="35"/>
      <c r="O16" s="35"/>
      <c r="P16" s="35"/>
      <c r="Q16" s="35"/>
      <c r="R16" s="35"/>
      <c r="S16" s="35"/>
      <c r="T16" s="35"/>
      <c r="U16" s="35"/>
      <c r="V16" s="35"/>
      <c r="W16" s="35"/>
      <c r="X16" s="35"/>
      <c r="Y16" s="35"/>
      <c r="Z16" s="35"/>
      <c r="AA16" s="35"/>
      <c r="AB16" s="30"/>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30"/>
      <c r="B17" s="35"/>
      <c r="C17" s="41" t="s">
        <v>36</v>
      </c>
      <c r="D17" s="35"/>
      <c r="E17" s="35"/>
      <c r="F17" s="35"/>
      <c r="G17" s="35"/>
      <c r="H17" s="281"/>
      <c r="I17" s="281"/>
      <c r="J17" s="281"/>
      <c r="K17" s="281"/>
      <c r="L17" s="281"/>
      <c r="M17" s="281"/>
      <c r="N17" s="35"/>
      <c r="O17" s="35"/>
      <c r="P17" s="35"/>
      <c r="Q17" s="35"/>
      <c r="R17" s="35"/>
      <c r="S17" s="35"/>
      <c r="T17" s="35"/>
      <c r="U17" s="35"/>
      <c r="V17" s="35"/>
      <c r="W17" s="35"/>
      <c r="X17" s="35"/>
      <c r="Y17" s="35"/>
      <c r="Z17" s="35"/>
      <c r="AA17" s="35"/>
      <c r="AB17" s="30"/>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30"/>
      <c r="B18" s="35"/>
      <c r="C18" s="35"/>
      <c r="D18" s="35"/>
      <c r="E18" s="35"/>
      <c r="F18" s="35"/>
      <c r="G18" s="35"/>
      <c r="H18" s="282"/>
      <c r="I18" s="282"/>
      <c r="J18" s="282"/>
      <c r="K18" s="282"/>
      <c r="L18" s="282"/>
      <c r="M18" s="282"/>
      <c r="N18" s="35"/>
      <c r="O18" s="35"/>
      <c r="P18" s="35"/>
      <c r="Q18" s="35"/>
      <c r="R18" s="35"/>
      <c r="S18" s="35"/>
      <c r="T18" s="35"/>
      <c r="U18" s="35"/>
      <c r="V18" s="35"/>
      <c r="W18" s="35"/>
      <c r="X18" s="35"/>
      <c r="Y18" s="35"/>
      <c r="Z18" s="35"/>
      <c r="AA18" s="35"/>
      <c r="AB18" s="30"/>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30"/>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0"/>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30"/>
      <c r="B20" s="33"/>
      <c r="C20" s="229" t="s">
        <v>511</v>
      </c>
      <c r="D20" s="229"/>
      <c r="E20" s="229"/>
      <c r="F20" s="229"/>
      <c r="G20" s="63"/>
      <c r="H20" s="63"/>
      <c r="I20" s="63"/>
      <c r="J20" s="63"/>
      <c r="K20" s="33"/>
      <c r="L20" s="33"/>
      <c r="M20" s="33"/>
      <c r="N20" s="33"/>
      <c r="O20" s="33"/>
      <c r="P20" s="33"/>
      <c r="Q20" s="33"/>
      <c r="R20" s="33"/>
      <c r="S20" s="33"/>
      <c r="T20" s="33"/>
      <c r="U20" s="33"/>
      <c r="V20" s="33"/>
      <c r="W20" s="33"/>
      <c r="X20" s="33"/>
      <c r="Y20" s="33"/>
      <c r="Z20" s="33"/>
      <c r="AA20" s="33"/>
      <c r="AB20" s="30"/>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30"/>
      <c r="B21" s="33"/>
      <c r="C21" s="230"/>
      <c r="D21" s="230"/>
      <c r="E21" s="230"/>
      <c r="F21" s="230"/>
      <c r="G21" s="62"/>
      <c r="H21" s="62"/>
      <c r="I21" s="62"/>
      <c r="J21" s="62"/>
      <c r="K21" s="62"/>
      <c r="L21" s="62"/>
      <c r="M21" s="62"/>
      <c r="N21" s="62"/>
      <c r="O21" s="62"/>
      <c r="P21" s="62"/>
      <c r="Q21" s="62"/>
      <c r="R21" s="62"/>
      <c r="S21" s="62"/>
      <c r="T21" s="62"/>
      <c r="U21" s="62"/>
      <c r="V21" s="62"/>
      <c r="W21" s="62"/>
      <c r="X21" s="62"/>
      <c r="Y21" s="62"/>
      <c r="Z21" s="63"/>
      <c r="AA21" s="33"/>
      <c r="AB21" s="30"/>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3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0"/>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30"/>
      <c r="B23" s="33"/>
      <c r="C23" s="33"/>
      <c r="D23" s="33"/>
      <c r="E23" s="33"/>
      <c r="F23" s="33"/>
      <c r="G23" s="15"/>
      <c r="H23" s="15"/>
      <c r="I23" s="15"/>
      <c r="J23" s="15"/>
      <c r="K23" s="36"/>
      <c r="L23" s="36"/>
      <c r="M23" s="36"/>
      <c r="N23" s="36"/>
      <c r="O23" s="33"/>
      <c r="P23" s="33"/>
      <c r="Q23" s="33"/>
      <c r="R23" s="73"/>
      <c r="S23" s="236" t="s">
        <v>517</v>
      </c>
      <c r="T23" s="237"/>
      <c r="U23" s="237"/>
      <c r="V23" s="237"/>
      <c r="W23" s="33"/>
      <c r="X23" s="33"/>
      <c r="Y23" s="33"/>
      <c r="Z23" s="33"/>
      <c r="AA23" s="33"/>
      <c r="AB23" s="30"/>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30"/>
      <c r="B24" s="33"/>
      <c r="C24" s="33"/>
      <c r="D24" s="33"/>
      <c r="E24" s="33"/>
      <c r="F24" s="33"/>
      <c r="G24" s="15"/>
      <c r="H24" s="15"/>
      <c r="I24" s="36" t="s">
        <v>512</v>
      </c>
      <c r="J24" s="36"/>
      <c r="K24" s="36"/>
      <c r="L24" s="36"/>
      <c r="M24" s="134">
        <v>3.35</v>
      </c>
      <c r="N24" s="36"/>
      <c r="O24" s="76" t="s">
        <v>7</v>
      </c>
      <c r="P24" s="33"/>
      <c r="Q24" s="15"/>
      <c r="R24" s="15"/>
      <c r="S24" s="234">
        <f>M24*M27</f>
        <v>16.5825</v>
      </c>
      <c r="T24" s="235"/>
      <c r="U24" s="233" t="s">
        <v>522</v>
      </c>
      <c r="V24" s="233"/>
      <c r="W24" s="33"/>
      <c r="X24" s="33"/>
      <c r="Y24" s="33"/>
      <c r="Z24" s="33"/>
      <c r="AA24" s="33"/>
      <c r="AB24" s="30"/>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30"/>
      <c r="B25" s="33"/>
      <c r="C25" s="33"/>
      <c r="D25" s="33"/>
      <c r="E25" s="33"/>
      <c r="F25" s="65"/>
      <c r="G25" s="15"/>
      <c r="H25" s="15"/>
      <c r="I25" s="40"/>
      <c r="J25" s="40"/>
      <c r="K25" s="40"/>
      <c r="L25" s="40"/>
      <c r="M25" s="40"/>
      <c r="N25" s="40"/>
      <c r="O25" s="80"/>
      <c r="P25" s="33"/>
      <c r="Q25" s="15"/>
      <c r="R25" s="15"/>
      <c r="S25" s="234"/>
      <c r="T25" s="235"/>
      <c r="U25" s="233"/>
      <c r="V25" s="233"/>
      <c r="W25" s="33"/>
      <c r="X25" s="33"/>
      <c r="Y25" s="33"/>
      <c r="Z25" s="33"/>
      <c r="AA25" s="33"/>
      <c r="AB25" s="30"/>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30"/>
      <c r="B26" s="33"/>
      <c r="C26" s="33"/>
      <c r="D26" s="33"/>
      <c r="E26" s="33"/>
      <c r="F26" s="65"/>
      <c r="G26" s="15"/>
      <c r="H26" s="15"/>
      <c r="I26" s="68"/>
      <c r="J26" s="68"/>
      <c r="K26" s="68"/>
      <c r="L26" s="36"/>
      <c r="M26" s="38"/>
      <c r="N26" s="36"/>
      <c r="O26" s="76"/>
      <c r="P26" s="33"/>
      <c r="Q26" s="15"/>
      <c r="R26" s="15"/>
      <c r="S26" s="234"/>
      <c r="T26" s="235"/>
      <c r="U26" s="233"/>
      <c r="V26" s="233"/>
      <c r="W26" s="74"/>
      <c r="X26" s="236" t="s">
        <v>518</v>
      </c>
      <c r="Y26" s="237"/>
      <c r="Z26" s="95"/>
      <c r="AA26" s="95"/>
      <c r="AB26" s="30"/>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30"/>
      <c r="B27" s="33"/>
      <c r="C27" s="33"/>
      <c r="D27" s="33"/>
      <c r="E27" s="33"/>
      <c r="F27" s="33"/>
      <c r="G27" s="78" t="str">
        <f>M30&amp;" [m]"</f>
        <v>2,58 [m]</v>
      </c>
      <c r="H27" s="15"/>
      <c r="I27" s="36" t="s">
        <v>513</v>
      </c>
      <c r="J27" s="36"/>
      <c r="K27" s="36"/>
      <c r="L27" s="36"/>
      <c r="M27" s="134">
        <v>4.95</v>
      </c>
      <c r="N27" s="36"/>
      <c r="O27" s="76" t="s">
        <v>7</v>
      </c>
      <c r="P27" s="33"/>
      <c r="Q27" s="15"/>
      <c r="R27" s="15"/>
      <c r="S27" s="234"/>
      <c r="T27" s="235"/>
      <c r="U27" s="233"/>
      <c r="V27" s="233"/>
      <c r="W27" s="15"/>
      <c r="X27" s="238">
        <f>ROUND(M24*M27*M30,2)</f>
        <v>42.78</v>
      </c>
      <c r="Y27" s="245" t="s">
        <v>523</v>
      </c>
      <c r="Z27" s="93"/>
      <c r="AA27" s="33"/>
      <c r="AB27" s="30"/>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30"/>
      <c r="B28" s="33"/>
      <c r="C28" s="33"/>
      <c r="D28" s="33"/>
      <c r="E28" s="33"/>
      <c r="F28" s="33"/>
      <c r="G28" s="15"/>
      <c r="H28" s="15"/>
      <c r="I28" s="40"/>
      <c r="J28" s="40"/>
      <c r="K28" s="40"/>
      <c r="L28" s="40"/>
      <c r="M28" s="40"/>
      <c r="N28" s="40"/>
      <c r="O28" s="80"/>
      <c r="P28" s="33"/>
      <c r="Q28" s="33"/>
      <c r="R28" s="72"/>
      <c r="S28" s="71"/>
      <c r="T28" s="70"/>
      <c r="U28" s="33"/>
      <c r="V28" s="33"/>
      <c r="W28" s="67"/>
      <c r="X28" s="238"/>
      <c r="Y28" s="245"/>
      <c r="Z28" s="93"/>
      <c r="AA28" s="33"/>
      <c r="AB28" s="30"/>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30"/>
      <c r="B29" s="33"/>
      <c r="C29" s="33"/>
      <c r="D29" s="33"/>
      <c r="E29" s="33"/>
      <c r="F29" s="33"/>
      <c r="G29" s="15"/>
      <c r="H29" s="15"/>
      <c r="I29" s="68"/>
      <c r="J29" s="68"/>
      <c r="K29" s="68"/>
      <c r="L29" s="36"/>
      <c r="M29" s="36"/>
      <c r="N29" s="36"/>
      <c r="O29" s="76"/>
      <c r="P29" s="33"/>
      <c r="Q29" s="33"/>
      <c r="R29" s="33"/>
      <c r="S29" s="15"/>
      <c r="T29" s="70"/>
      <c r="U29" s="70"/>
      <c r="V29" s="70"/>
      <c r="W29" s="67"/>
      <c r="X29" s="238"/>
      <c r="Y29" s="245"/>
      <c r="Z29" s="93"/>
      <c r="AA29" s="33"/>
      <c r="AB29" s="30"/>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30"/>
      <c r="B30" s="64"/>
      <c r="C30" s="44"/>
      <c r="D30" s="44"/>
      <c r="E30" s="64"/>
      <c r="F30" s="33"/>
      <c r="G30" s="15"/>
      <c r="H30" s="15"/>
      <c r="I30" s="36" t="s">
        <v>514</v>
      </c>
      <c r="J30" s="36"/>
      <c r="K30" s="36"/>
      <c r="L30" s="36"/>
      <c r="M30" s="134">
        <v>2.58</v>
      </c>
      <c r="N30" s="36"/>
      <c r="O30" s="76" t="s">
        <v>7</v>
      </c>
      <c r="P30" s="33"/>
      <c r="Q30" s="33"/>
      <c r="R30" s="33"/>
      <c r="S30" s="15"/>
      <c r="T30" s="70"/>
      <c r="U30" s="70"/>
      <c r="V30" s="70"/>
      <c r="W30" s="67"/>
      <c r="X30" s="238"/>
      <c r="Y30" s="245"/>
      <c r="Z30" s="93"/>
      <c r="AA30" s="33"/>
      <c r="AB30" s="30"/>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30"/>
      <c r="B31" s="33"/>
      <c r="C31" s="78" t="str">
        <f>M24&amp;" [m]"</f>
        <v>3,35 [m]</v>
      </c>
      <c r="D31" s="44"/>
      <c r="E31" s="64"/>
      <c r="F31" s="15"/>
      <c r="G31" s="77" t="str">
        <f>M27&amp;" [m]"</f>
        <v>4,95 [m]</v>
      </c>
      <c r="H31" s="15"/>
      <c r="I31" s="40"/>
      <c r="J31" s="40"/>
      <c r="K31" s="40"/>
      <c r="L31" s="40"/>
      <c r="M31" s="40"/>
      <c r="N31" s="40"/>
      <c r="O31" s="80"/>
      <c r="P31" s="33"/>
      <c r="Q31" s="33"/>
      <c r="R31" s="33"/>
      <c r="S31" s="15"/>
      <c r="T31" s="70"/>
      <c r="U31" s="70"/>
      <c r="V31" s="70"/>
      <c r="W31" s="75"/>
      <c r="X31" s="94"/>
      <c r="Y31" s="76"/>
      <c r="Z31" s="93"/>
      <c r="AA31" s="33"/>
      <c r="AB31" s="30"/>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30"/>
      <c r="B32" s="33"/>
      <c r="C32" s="15"/>
      <c r="D32" s="44"/>
      <c r="E32" s="33"/>
      <c r="F32" s="33"/>
      <c r="G32" s="15"/>
      <c r="H32" s="15"/>
      <c r="I32" s="15"/>
      <c r="J32" s="15"/>
      <c r="K32" s="36"/>
      <c r="L32" s="36"/>
      <c r="M32" s="36"/>
      <c r="N32" s="36"/>
      <c r="O32" s="33"/>
      <c r="P32" s="33"/>
      <c r="Q32" s="33"/>
      <c r="R32" s="33"/>
      <c r="S32" s="33"/>
      <c r="T32" s="33"/>
      <c r="U32" s="33"/>
      <c r="V32" s="33"/>
      <c r="W32" s="33"/>
      <c r="X32" s="33"/>
      <c r="Y32" s="33"/>
      <c r="Z32" s="33"/>
      <c r="AA32" s="33"/>
      <c r="AB32" s="30"/>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30"/>
      <c r="B33" s="33"/>
      <c r="C33" s="44"/>
      <c r="D33" s="44"/>
      <c r="E33" s="33"/>
      <c r="F33" s="33"/>
      <c r="G33" s="15"/>
      <c r="H33" s="15"/>
      <c r="I33" s="15"/>
      <c r="J33" s="15"/>
      <c r="K33" s="36"/>
      <c r="L33" s="36"/>
      <c r="M33" s="36"/>
      <c r="N33" s="36"/>
      <c r="O33" s="33"/>
      <c r="P33" s="33"/>
      <c r="Q33" s="33"/>
      <c r="R33" s="33"/>
      <c r="S33" s="33"/>
      <c r="T33" s="33"/>
      <c r="U33" s="33"/>
      <c r="V33" s="33"/>
      <c r="W33" s="33"/>
      <c r="X33" s="33"/>
      <c r="Y33" s="33"/>
      <c r="Z33" s="33"/>
      <c r="AA33" s="33"/>
      <c r="AB33" s="30"/>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30"/>
      <c r="B34" s="33"/>
      <c r="C34" s="44"/>
      <c r="D34" s="44"/>
      <c r="E34" s="33"/>
      <c r="F34" s="33"/>
      <c r="G34" s="15"/>
      <c r="H34" s="15"/>
      <c r="I34" s="15"/>
      <c r="J34" s="15"/>
      <c r="K34" s="36"/>
      <c r="L34" s="36"/>
      <c r="M34" s="36"/>
      <c r="N34" s="36"/>
      <c r="O34" s="33"/>
      <c r="P34" s="33"/>
      <c r="Q34" s="33"/>
      <c r="R34" s="33"/>
      <c r="S34" s="33"/>
      <c r="T34" s="33"/>
      <c r="U34" s="33"/>
      <c r="V34" s="33"/>
      <c r="W34" s="33"/>
      <c r="X34" s="33"/>
      <c r="Y34" s="33"/>
      <c r="Z34" s="33"/>
      <c r="AA34" s="33"/>
      <c r="AB34" s="30"/>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30"/>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0"/>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30"/>
      <c r="B36" s="35"/>
      <c r="C36" s="41" t="s">
        <v>535</v>
      </c>
      <c r="D36" s="35"/>
      <c r="E36" s="35"/>
      <c r="F36" s="35"/>
      <c r="G36" s="35"/>
      <c r="H36" s="35"/>
      <c r="I36" s="35"/>
      <c r="J36" s="35"/>
      <c r="K36" s="35"/>
      <c r="L36" s="35"/>
      <c r="M36" s="35"/>
      <c r="N36" s="35"/>
      <c r="O36" s="35"/>
      <c r="P36" s="35"/>
      <c r="Q36" s="35"/>
      <c r="R36" s="35"/>
      <c r="S36" s="35"/>
      <c r="T36" s="35"/>
      <c r="U36" s="35"/>
      <c r="V36" s="35"/>
      <c r="W36" s="35"/>
      <c r="X36" s="35"/>
      <c r="Y36" s="35"/>
      <c r="Z36" s="35"/>
      <c r="AA36" s="35"/>
      <c r="AB36" s="30"/>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30"/>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0"/>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30"/>
      <c r="B38" s="33"/>
      <c r="C38" s="44"/>
      <c r="D38" s="44"/>
      <c r="E38" s="33"/>
      <c r="F38" s="33"/>
      <c r="G38" s="15"/>
      <c r="H38" s="15"/>
      <c r="I38" s="15"/>
      <c r="J38" s="15"/>
      <c r="K38" s="36"/>
      <c r="L38" s="36"/>
      <c r="M38" s="36"/>
      <c r="N38" s="36"/>
      <c r="O38" s="33"/>
      <c r="P38" s="33"/>
      <c r="Q38" s="33"/>
      <c r="R38" s="33"/>
      <c r="S38" s="33"/>
      <c r="T38" s="33"/>
      <c r="U38" s="33"/>
      <c r="V38" s="33"/>
      <c r="W38" s="33"/>
      <c r="X38" s="33"/>
      <c r="Y38" s="33"/>
      <c r="Z38" s="33"/>
      <c r="AA38" s="33"/>
      <c r="AB38" s="30"/>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30"/>
      <c r="B39" s="33"/>
      <c r="C39" s="44"/>
      <c r="D39" s="44"/>
      <c r="E39" s="33"/>
      <c r="F39" s="33"/>
      <c r="G39" s="15"/>
      <c r="H39" s="15"/>
      <c r="I39" s="15"/>
      <c r="J39" s="15"/>
      <c r="K39" s="36"/>
      <c r="L39" s="36"/>
      <c r="M39" s="36"/>
      <c r="N39" s="36"/>
      <c r="O39" s="33"/>
      <c r="P39" s="33"/>
      <c r="Q39" s="33"/>
      <c r="R39" s="33"/>
      <c r="S39" s="33"/>
      <c r="T39" s="33"/>
      <c r="U39" s="33"/>
      <c r="V39" s="33"/>
      <c r="W39" s="33"/>
      <c r="X39" s="33"/>
      <c r="Y39" s="33"/>
      <c r="Z39" s="33"/>
      <c r="AA39" s="33"/>
      <c r="AB39" s="30"/>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30"/>
      <c r="B40" s="33"/>
      <c r="C40" s="103" t="str">
        <f>VLOOKUP(H43,lista_kierunki_swiata3,3,0)</f>
        <v>S</v>
      </c>
      <c r="D40" s="44"/>
      <c r="E40" s="33"/>
      <c r="F40" s="33"/>
      <c r="G40" s="15"/>
      <c r="H40" s="15"/>
      <c r="I40" s="15"/>
      <c r="J40" s="15"/>
      <c r="K40" s="36"/>
      <c r="L40" s="36"/>
      <c r="M40" s="36"/>
      <c r="N40" s="36"/>
      <c r="O40" s="101" t="str">
        <f>VLOOKUP(T43,lista_kierunki_swiata3,3,0)</f>
        <v>W</v>
      </c>
      <c r="P40" s="15"/>
      <c r="Q40" s="33"/>
      <c r="R40" s="33"/>
      <c r="S40" s="33"/>
      <c r="T40" s="33"/>
      <c r="U40" s="33"/>
      <c r="V40" s="33"/>
      <c r="W40" s="33"/>
      <c r="X40" s="33"/>
      <c r="Y40" s="33"/>
      <c r="Z40" s="33"/>
      <c r="AA40" s="33"/>
      <c r="AB40" s="30"/>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30"/>
      <c r="B41" s="33"/>
      <c r="C41" s="44"/>
      <c r="D41" s="15"/>
      <c r="E41" s="15"/>
      <c r="F41" s="15"/>
      <c r="G41" s="15"/>
      <c r="H41" s="15"/>
      <c r="I41" s="15"/>
      <c r="J41" s="15"/>
      <c r="K41" s="36"/>
      <c r="L41" s="36"/>
      <c r="M41" s="36"/>
      <c r="N41" s="36"/>
      <c r="O41" s="33"/>
      <c r="P41" s="33"/>
      <c r="Q41" s="33"/>
      <c r="R41" s="33"/>
      <c r="S41" s="33"/>
      <c r="T41" s="15"/>
      <c r="U41" s="33"/>
      <c r="V41" s="33"/>
      <c r="W41" s="33"/>
      <c r="X41" s="33"/>
      <c r="Y41" s="33"/>
      <c r="Z41" s="33"/>
      <c r="AA41" s="33"/>
      <c r="AB41" s="30"/>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30"/>
      <c r="B42" s="33"/>
      <c r="C42" s="44"/>
      <c r="D42" s="44"/>
      <c r="E42" s="33"/>
      <c r="F42" s="33"/>
      <c r="G42" s="15"/>
      <c r="H42" s="15"/>
      <c r="I42" s="15"/>
      <c r="J42" s="15"/>
      <c r="K42" s="36"/>
      <c r="L42" s="36"/>
      <c r="M42" s="36"/>
      <c r="N42" s="36"/>
      <c r="O42" s="33"/>
      <c r="P42" s="44"/>
      <c r="Q42" s="44"/>
      <c r="R42" s="33"/>
      <c r="S42" s="33"/>
      <c r="T42" s="15"/>
      <c r="U42" s="15"/>
      <c r="V42" s="15"/>
      <c r="W42" s="15"/>
      <c r="X42" s="33"/>
      <c r="Y42" s="33"/>
      <c r="Z42" s="33"/>
      <c r="AA42" s="33"/>
      <c r="AB42" s="30"/>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30"/>
      <c r="B43" s="33"/>
      <c r="C43" s="15"/>
      <c r="D43" s="15"/>
      <c r="E43" s="36"/>
      <c r="F43" s="36" t="s">
        <v>10</v>
      </c>
      <c r="G43" s="29"/>
      <c r="H43" s="232" t="s">
        <v>440</v>
      </c>
      <c r="I43" s="232"/>
      <c r="J43" s="232"/>
      <c r="K43" s="232"/>
      <c r="L43" s="36"/>
      <c r="M43" s="36"/>
      <c r="N43" s="36"/>
      <c r="O43" s="33"/>
      <c r="P43" s="15"/>
      <c r="Q43" s="36" t="s">
        <v>10</v>
      </c>
      <c r="R43" s="15"/>
      <c r="S43" s="36"/>
      <c r="T43" s="231" t="str">
        <f>Obliczenia4!B46</f>
        <v>Zachód</v>
      </c>
      <c r="U43" s="231"/>
      <c r="V43" s="231"/>
      <c r="W43" s="231"/>
      <c r="X43" s="231"/>
      <c r="Y43" s="33"/>
      <c r="Z43" s="33"/>
      <c r="AA43" s="33"/>
      <c r="AB43" s="30"/>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30"/>
      <c r="B44" s="33"/>
      <c r="C44" s="44"/>
      <c r="D44" s="44"/>
      <c r="E44" s="83"/>
      <c r="F44" s="83"/>
      <c r="G44" s="84"/>
      <c r="H44" s="84"/>
      <c r="I44" s="84"/>
      <c r="J44" s="84"/>
      <c r="K44" s="40"/>
      <c r="L44" s="40"/>
      <c r="M44" s="36"/>
      <c r="N44" s="36"/>
      <c r="O44" s="33"/>
      <c r="P44" s="84"/>
      <c r="Q44" s="82"/>
      <c r="R44" s="83"/>
      <c r="S44" s="83"/>
      <c r="T44" s="84"/>
      <c r="U44" s="84"/>
      <c r="V44" s="84"/>
      <c r="W44" s="84"/>
      <c r="X44" s="83"/>
      <c r="Y44" s="83"/>
      <c r="Z44" s="83"/>
      <c r="AA44" s="33"/>
      <c r="AB44" s="30"/>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30"/>
      <c r="B45" s="33"/>
      <c r="C45" s="81"/>
      <c r="D45" s="81"/>
      <c r="E45" s="81"/>
      <c r="F45" s="33"/>
      <c r="G45" s="15"/>
      <c r="H45" s="15"/>
      <c r="I45" s="15"/>
      <c r="J45" s="15"/>
      <c r="K45" s="36"/>
      <c r="L45" s="36"/>
      <c r="M45" s="36"/>
      <c r="N45" s="36"/>
      <c r="O45" s="33"/>
      <c r="P45" s="15"/>
      <c r="Q45" s="81"/>
      <c r="R45" s="81"/>
      <c r="S45" s="33"/>
      <c r="T45" s="15"/>
      <c r="U45" s="15"/>
      <c r="V45" s="15"/>
      <c r="W45" s="15"/>
      <c r="X45" s="33"/>
      <c r="Y45" s="33"/>
      <c r="Z45" s="33"/>
      <c r="AA45" s="33"/>
      <c r="AB45" s="30"/>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30"/>
      <c r="B46" s="33"/>
      <c r="C46" s="15"/>
      <c r="D46" s="81"/>
      <c r="E46" s="81"/>
      <c r="F46" s="36" t="s">
        <v>515</v>
      </c>
      <c r="G46" s="15"/>
      <c r="H46" s="232" t="s">
        <v>473</v>
      </c>
      <c r="I46" s="232"/>
      <c r="J46" s="232"/>
      <c r="K46" s="232"/>
      <c r="L46" s="36"/>
      <c r="M46" s="36"/>
      <c r="N46" s="36"/>
      <c r="O46" s="33"/>
      <c r="P46" s="15"/>
      <c r="Q46" s="36" t="s">
        <v>515</v>
      </c>
      <c r="R46" s="81"/>
      <c r="S46" s="15"/>
      <c r="T46" s="232" t="s">
        <v>473</v>
      </c>
      <c r="U46" s="232"/>
      <c r="V46" s="232"/>
      <c r="W46" s="232"/>
      <c r="X46" s="232"/>
      <c r="Y46" s="33"/>
      <c r="Z46" s="33"/>
      <c r="AA46" s="33"/>
      <c r="AB46" s="30"/>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30"/>
      <c r="B47" s="33"/>
      <c r="C47" s="15"/>
      <c r="D47" s="81"/>
      <c r="E47" s="81"/>
      <c r="F47" s="36"/>
      <c r="G47" s="15"/>
      <c r="H47" s="15"/>
      <c r="I47" s="76"/>
      <c r="J47" s="15"/>
      <c r="K47" s="36"/>
      <c r="L47" s="36"/>
      <c r="M47" s="36"/>
      <c r="N47" s="36"/>
      <c r="O47" s="33"/>
      <c r="P47" s="15"/>
      <c r="Q47" s="36"/>
      <c r="R47" s="81"/>
      <c r="S47" s="81"/>
      <c r="T47" s="81"/>
      <c r="U47" s="15"/>
      <c r="V47" s="76"/>
      <c r="W47" s="15"/>
      <c r="X47" s="33"/>
      <c r="Y47" s="33"/>
      <c r="Z47" s="33"/>
      <c r="AA47" s="33"/>
      <c r="AB47" s="30"/>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30"/>
      <c r="B48" s="33"/>
      <c r="C48" s="15"/>
      <c r="D48" s="81"/>
      <c r="E48" s="81"/>
      <c r="F48" s="36" t="s">
        <v>516</v>
      </c>
      <c r="G48" s="15"/>
      <c r="H48" s="85" t="s">
        <v>3</v>
      </c>
      <c r="I48" s="15"/>
      <c r="J48" s="228">
        <f>M24</f>
        <v>3.35</v>
      </c>
      <c r="K48" s="228"/>
      <c r="L48" s="96" t="s">
        <v>7</v>
      </c>
      <c r="M48" s="36"/>
      <c r="N48" s="36"/>
      <c r="O48" s="33"/>
      <c r="P48" s="15"/>
      <c r="Q48" s="36" t="s">
        <v>516</v>
      </c>
      <c r="R48" s="81"/>
      <c r="S48" s="15"/>
      <c r="T48" s="85" t="s">
        <v>3</v>
      </c>
      <c r="U48" s="15"/>
      <c r="V48" s="15"/>
      <c r="W48" s="228">
        <f>M27</f>
        <v>4.95</v>
      </c>
      <c r="X48" s="228"/>
      <c r="Y48" s="88" t="s">
        <v>7</v>
      </c>
      <c r="Z48" s="88"/>
      <c r="AA48" s="33"/>
      <c r="AB48" s="30"/>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30"/>
      <c r="B49" s="33"/>
      <c r="C49" s="15"/>
      <c r="D49" s="81"/>
      <c r="E49" s="81"/>
      <c r="F49" s="36"/>
      <c r="G49" s="15"/>
      <c r="H49" s="85"/>
      <c r="I49" s="15"/>
      <c r="J49" s="87"/>
      <c r="K49" s="15"/>
      <c r="L49" s="93"/>
      <c r="M49" s="36"/>
      <c r="N49" s="36"/>
      <c r="O49" s="33"/>
      <c r="P49" s="15"/>
      <c r="Q49" s="36"/>
      <c r="R49" s="81"/>
      <c r="S49" s="15"/>
      <c r="T49" s="85"/>
      <c r="U49" s="87"/>
      <c r="V49" s="15"/>
      <c r="W49" s="76"/>
      <c r="X49" s="15"/>
      <c r="Y49" s="66"/>
      <c r="Z49" s="66"/>
      <c r="AA49" s="33"/>
      <c r="AB49" s="30"/>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30"/>
      <c r="B50" s="33"/>
      <c r="C50" s="15"/>
      <c r="D50" s="81"/>
      <c r="E50" s="81"/>
      <c r="F50" s="36"/>
      <c r="G50" s="15"/>
      <c r="H50" s="85" t="s">
        <v>5</v>
      </c>
      <c r="I50" s="15"/>
      <c r="J50" s="228">
        <f>M30</f>
        <v>2.58</v>
      </c>
      <c r="K50" s="228"/>
      <c r="L50" s="96" t="s">
        <v>7</v>
      </c>
      <c r="M50" s="36"/>
      <c r="N50" s="36"/>
      <c r="O50" s="33"/>
      <c r="P50" s="15"/>
      <c r="Q50" s="36"/>
      <c r="R50" s="81"/>
      <c r="S50" s="15"/>
      <c r="T50" s="85" t="s">
        <v>5</v>
      </c>
      <c r="U50" s="15"/>
      <c r="V50" s="15"/>
      <c r="W50" s="228">
        <f>M30</f>
        <v>2.58</v>
      </c>
      <c r="X50" s="228"/>
      <c r="Y50" s="88" t="s">
        <v>7</v>
      </c>
      <c r="Z50" s="88"/>
      <c r="AA50" s="33"/>
      <c r="AB50" s="30"/>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30"/>
      <c r="B51" s="33"/>
      <c r="C51" s="15"/>
      <c r="D51" s="44"/>
      <c r="E51" s="83"/>
      <c r="F51" s="82"/>
      <c r="G51" s="84"/>
      <c r="H51" s="84"/>
      <c r="I51" s="84"/>
      <c r="J51" s="84"/>
      <c r="K51" s="40"/>
      <c r="L51" s="69"/>
      <c r="M51" s="36"/>
      <c r="N51" s="36"/>
      <c r="O51" s="33"/>
      <c r="P51" s="84"/>
      <c r="Q51" s="82"/>
      <c r="R51" s="83"/>
      <c r="S51" s="84"/>
      <c r="T51" s="84"/>
      <c r="U51" s="84"/>
      <c r="V51" s="84"/>
      <c r="W51" s="84"/>
      <c r="X51" s="92"/>
      <c r="Y51" s="83"/>
      <c r="Z51" s="83"/>
      <c r="AA51" s="33"/>
      <c r="AB51" s="30"/>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30"/>
      <c r="B52" s="33"/>
      <c r="C52" s="15"/>
      <c r="D52" s="44"/>
      <c r="E52" s="33"/>
      <c r="F52" s="44"/>
      <c r="G52" s="15"/>
      <c r="H52" s="15"/>
      <c r="I52" s="15"/>
      <c r="J52" s="15"/>
      <c r="K52" s="36"/>
      <c r="L52" s="68"/>
      <c r="M52" s="36"/>
      <c r="N52" s="36"/>
      <c r="O52" s="33"/>
      <c r="P52" s="15"/>
      <c r="Q52" s="44"/>
      <c r="R52" s="33"/>
      <c r="S52" s="33"/>
      <c r="T52" s="15"/>
      <c r="U52" s="15"/>
      <c r="V52" s="15"/>
      <c r="W52" s="15"/>
      <c r="X52" s="66"/>
      <c r="Y52" s="33"/>
      <c r="Z52" s="33"/>
      <c r="AA52" s="33"/>
      <c r="AB52" s="30"/>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30"/>
      <c r="B53" s="33"/>
      <c r="C53" s="15"/>
      <c r="D53" s="44"/>
      <c r="E53" s="33"/>
      <c r="F53" s="36" t="str">
        <f>IF(H46="wewnętrzna","bez znaczenia","Okno *")</f>
        <v>Okno *</v>
      </c>
      <c r="G53" s="15"/>
      <c r="H53" s="246" t="s">
        <v>469</v>
      </c>
      <c r="I53" s="246"/>
      <c r="J53" s="246"/>
      <c r="K53" s="246"/>
      <c r="L53" s="68"/>
      <c r="M53" s="36"/>
      <c r="N53" s="36"/>
      <c r="O53" s="33"/>
      <c r="P53" s="15"/>
      <c r="Q53" s="36" t="str">
        <f>IF(T46="wewnętrzna","bez znaczenia","Okno *")</f>
        <v>Okno *</v>
      </c>
      <c r="R53" s="33"/>
      <c r="S53" s="15"/>
      <c r="T53" s="246" t="s">
        <v>454</v>
      </c>
      <c r="U53" s="246"/>
      <c r="V53" s="246"/>
      <c r="W53" s="246"/>
      <c r="X53" s="246"/>
      <c r="Y53" s="66"/>
      <c r="Z53" s="66"/>
      <c r="AA53" s="33"/>
      <c r="AB53" s="30"/>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30"/>
      <c r="B54" s="33"/>
      <c r="C54" s="15"/>
      <c r="D54" s="98"/>
      <c r="E54" s="33"/>
      <c r="F54" s="86"/>
      <c r="G54" s="15"/>
      <c r="H54" s="15"/>
      <c r="I54" s="15"/>
      <c r="J54" s="15"/>
      <c r="K54" s="36"/>
      <c r="L54" s="68"/>
      <c r="M54" s="36"/>
      <c r="N54" s="36"/>
      <c r="O54" s="33"/>
      <c r="P54" s="15"/>
      <c r="Q54" s="248"/>
      <c r="R54" s="248"/>
      <c r="S54" s="15"/>
      <c r="T54" s="33"/>
      <c r="U54" s="15"/>
      <c r="V54" s="15"/>
      <c r="W54" s="15"/>
      <c r="X54" s="15"/>
      <c r="Y54" s="66"/>
      <c r="Z54" s="66"/>
      <c r="AA54" s="33"/>
      <c r="AB54" s="30"/>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30"/>
      <c r="B55" s="33"/>
      <c r="C55" s="15"/>
      <c r="D55" s="44"/>
      <c r="E55" s="33"/>
      <c r="F55" s="44"/>
      <c r="G55" s="15"/>
      <c r="H55" s="85" t="s">
        <v>3</v>
      </c>
      <c r="I55" s="15"/>
      <c r="J55" s="246">
        <v>1.8</v>
      </c>
      <c r="K55" s="246"/>
      <c r="L55" s="96" t="s">
        <v>7</v>
      </c>
      <c r="M55" s="36"/>
      <c r="N55" s="36"/>
      <c r="O55" s="33"/>
      <c r="P55" s="15"/>
      <c r="Q55" s="44"/>
      <c r="R55" s="33"/>
      <c r="S55" s="15"/>
      <c r="T55" s="85" t="s">
        <v>3</v>
      </c>
      <c r="U55" s="15"/>
      <c r="V55" s="15"/>
      <c r="W55" s="246">
        <v>0</v>
      </c>
      <c r="X55" s="246"/>
      <c r="Y55" s="88" t="s">
        <v>7</v>
      </c>
      <c r="Z55" s="88"/>
      <c r="AA55" s="33"/>
      <c r="AB55" s="30"/>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30"/>
      <c r="B56" s="33"/>
      <c r="C56" s="15"/>
      <c r="D56" s="99"/>
      <c r="E56" s="33"/>
      <c r="F56" s="44"/>
      <c r="G56" s="15"/>
      <c r="H56" s="33"/>
      <c r="I56" s="15"/>
      <c r="J56" s="15"/>
      <c r="K56" s="15"/>
      <c r="L56" s="97"/>
      <c r="M56" s="36"/>
      <c r="N56" s="36"/>
      <c r="O56" s="33"/>
      <c r="P56" s="15"/>
      <c r="Q56" s="44"/>
      <c r="R56" s="33"/>
      <c r="S56" s="91"/>
      <c r="T56" s="33"/>
      <c r="U56" s="15"/>
      <c r="V56" s="15"/>
      <c r="W56" s="15"/>
      <c r="X56" s="15"/>
      <c r="Y56" s="89"/>
      <c r="Z56" s="29"/>
      <c r="AA56" s="33"/>
      <c r="AB56" s="30"/>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30"/>
      <c r="B57" s="33"/>
      <c r="C57" s="15"/>
      <c r="D57" s="44"/>
      <c r="E57" s="33"/>
      <c r="F57" s="44"/>
      <c r="G57" s="15"/>
      <c r="H57" s="85" t="s">
        <v>5</v>
      </c>
      <c r="I57" s="15"/>
      <c r="J57" s="246">
        <v>1.2</v>
      </c>
      <c r="K57" s="246"/>
      <c r="L57" s="96" t="s">
        <v>7</v>
      </c>
      <c r="M57" s="36"/>
      <c r="N57" s="36"/>
      <c r="O57" s="33"/>
      <c r="P57" s="15"/>
      <c r="Q57" s="44"/>
      <c r="R57" s="33"/>
      <c r="S57" s="15"/>
      <c r="T57" s="85" t="s">
        <v>5</v>
      </c>
      <c r="U57" s="15"/>
      <c r="V57" s="15"/>
      <c r="W57" s="246">
        <v>0</v>
      </c>
      <c r="X57" s="246"/>
      <c r="Y57" s="88" t="s">
        <v>7</v>
      </c>
      <c r="Z57" s="88"/>
      <c r="AA57" s="33"/>
      <c r="AB57" s="30"/>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30"/>
      <c r="B58" s="33"/>
      <c r="C58" s="15"/>
      <c r="D58" s="44"/>
      <c r="E58" s="33"/>
      <c r="F58" s="44"/>
      <c r="G58" s="15"/>
      <c r="H58" s="15"/>
      <c r="I58" s="15"/>
      <c r="J58" s="15"/>
      <c r="K58" s="36"/>
      <c r="L58" s="36"/>
      <c r="M58" s="36"/>
      <c r="N58" s="36"/>
      <c r="O58" s="33"/>
      <c r="P58" s="15"/>
      <c r="Q58" s="44"/>
      <c r="R58" s="33"/>
      <c r="S58" s="33"/>
      <c r="T58" s="15"/>
      <c r="U58" s="15"/>
      <c r="V58" s="15"/>
      <c r="W58" s="15"/>
      <c r="X58" s="33"/>
      <c r="Y58" s="33"/>
      <c r="Z58" s="33"/>
      <c r="AA58" s="33"/>
      <c r="AB58" s="30"/>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30"/>
      <c r="B59" s="33"/>
      <c r="C59" s="15"/>
      <c r="D59" s="44"/>
      <c r="E59" s="33"/>
      <c r="F59" s="36" t="s">
        <v>447</v>
      </c>
      <c r="G59" s="15"/>
      <c r="H59" s="246" t="s">
        <v>454</v>
      </c>
      <c r="I59" s="246"/>
      <c r="J59" s="246"/>
      <c r="K59" s="246"/>
      <c r="L59" s="36"/>
      <c r="M59" s="36"/>
      <c r="N59" s="36"/>
      <c r="O59" s="33"/>
      <c r="P59" s="15"/>
      <c r="Q59" s="36" t="s">
        <v>447</v>
      </c>
      <c r="R59" s="33"/>
      <c r="S59" s="33"/>
      <c r="T59" s="246" t="s">
        <v>454</v>
      </c>
      <c r="U59" s="246"/>
      <c r="V59" s="246"/>
      <c r="W59" s="246"/>
      <c r="X59" s="246"/>
      <c r="Y59" s="33"/>
      <c r="Z59" s="33"/>
      <c r="AA59" s="33"/>
      <c r="AB59" s="30"/>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30"/>
      <c r="B60" s="33"/>
      <c r="C60" s="15"/>
      <c r="D60" s="15"/>
      <c r="E60" s="15"/>
      <c r="F60" s="15"/>
      <c r="G60" s="15"/>
      <c r="H60" s="15"/>
      <c r="I60" s="15"/>
      <c r="J60" s="15"/>
      <c r="K60" s="36"/>
      <c r="L60" s="36"/>
      <c r="M60" s="36"/>
      <c r="N60" s="36"/>
      <c r="O60" s="33"/>
      <c r="P60" s="33"/>
      <c r="Q60" s="33"/>
      <c r="R60" s="33"/>
      <c r="S60" s="33"/>
      <c r="T60" s="33"/>
      <c r="U60" s="33"/>
      <c r="V60" s="33"/>
      <c r="W60" s="33"/>
      <c r="X60" s="33"/>
      <c r="Y60" s="33"/>
      <c r="Z60" s="33"/>
      <c r="AA60" s="33"/>
      <c r="AB60" s="30"/>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30"/>
      <c r="B61" s="33"/>
      <c r="C61" s="44"/>
      <c r="D61" s="44"/>
      <c r="E61" s="108" t="s">
        <v>489</v>
      </c>
      <c r="F61" s="33"/>
      <c r="G61" s="15"/>
      <c r="H61" s="15"/>
      <c r="I61" s="15"/>
      <c r="J61" s="15"/>
      <c r="K61" s="36"/>
      <c r="L61" s="36"/>
      <c r="M61" s="36"/>
      <c r="N61" s="36"/>
      <c r="O61" s="33"/>
      <c r="P61" s="108"/>
      <c r="Q61" s="33"/>
      <c r="R61" s="33"/>
      <c r="S61" s="33"/>
      <c r="T61" s="33"/>
      <c r="U61" s="33"/>
      <c r="V61" s="33"/>
      <c r="W61" s="33"/>
      <c r="X61" s="33"/>
      <c r="Y61" s="33"/>
      <c r="Z61" s="33"/>
      <c r="AA61" s="33"/>
      <c r="AB61" s="30"/>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30"/>
      <c r="B62" s="33"/>
      <c r="C62" s="44"/>
      <c r="D62" s="44"/>
      <c r="E62" s="33"/>
      <c r="F62" s="33"/>
      <c r="G62" s="15"/>
      <c r="H62" s="15"/>
      <c r="I62" s="15"/>
      <c r="J62" s="15"/>
      <c r="K62" s="36"/>
      <c r="L62" s="36"/>
      <c r="M62" s="36"/>
      <c r="N62" s="36"/>
      <c r="O62" s="33"/>
      <c r="P62" s="33"/>
      <c r="Q62" s="33"/>
      <c r="R62" s="33"/>
      <c r="S62" s="33"/>
      <c r="T62" s="33"/>
      <c r="U62" s="33"/>
      <c r="V62" s="33"/>
      <c r="W62" s="33"/>
      <c r="X62" s="33"/>
      <c r="Y62" s="33"/>
      <c r="Z62" s="33"/>
      <c r="AA62" s="33"/>
      <c r="AB62" s="30"/>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30"/>
      <c r="B63" s="33"/>
      <c r="C63" s="44"/>
      <c r="D63" s="44"/>
      <c r="E63" s="33"/>
      <c r="F63" s="33"/>
      <c r="G63" s="15"/>
      <c r="H63" s="15"/>
      <c r="I63" s="15"/>
      <c r="J63" s="15"/>
      <c r="K63" s="36"/>
      <c r="L63" s="36"/>
      <c r="M63" s="36"/>
      <c r="N63" s="36"/>
      <c r="O63" s="33"/>
      <c r="P63" s="33"/>
      <c r="Q63" s="33"/>
      <c r="R63" s="33"/>
      <c r="S63" s="33"/>
      <c r="T63" s="33"/>
      <c r="U63" s="33"/>
      <c r="V63" s="33"/>
      <c r="W63" s="33"/>
      <c r="X63" s="33"/>
      <c r="Y63" s="33"/>
      <c r="Z63" s="33"/>
      <c r="AA63" s="33"/>
      <c r="AB63" s="30"/>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30"/>
      <c r="B64" s="33"/>
      <c r="C64" s="44"/>
      <c r="D64" s="44"/>
      <c r="E64" s="33"/>
      <c r="F64" s="33"/>
      <c r="G64" s="15"/>
      <c r="H64" s="15"/>
      <c r="I64" s="15"/>
      <c r="J64" s="15"/>
      <c r="K64" s="36"/>
      <c r="L64" s="36"/>
      <c r="M64" s="36"/>
      <c r="N64" s="36"/>
      <c r="O64" s="33"/>
      <c r="P64" s="33"/>
      <c r="Q64" s="33"/>
      <c r="R64" s="33"/>
      <c r="S64" s="33"/>
      <c r="T64" s="33"/>
      <c r="U64" s="33"/>
      <c r="V64" s="33"/>
      <c r="W64" s="33"/>
      <c r="X64" s="33"/>
      <c r="Y64" s="33"/>
      <c r="Z64" s="33"/>
      <c r="AA64" s="33"/>
      <c r="AB64" s="30"/>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30"/>
      <c r="B65" s="33"/>
      <c r="C65" s="44"/>
      <c r="D65" s="15"/>
      <c r="E65" s="15"/>
      <c r="F65" s="15"/>
      <c r="G65" s="15"/>
      <c r="H65" s="15"/>
      <c r="I65" s="15"/>
      <c r="J65" s="15"/>
      <c r="K65" s="36"/>
      <c r="L65" s="36"/>
      <c r="M65" s="36"/>
      <c r="N65" s="36"/>
      <c r="O65" s="33"/>
      <c r="P65" s="33"/>
      <c r="Q65" s="33"/>
      <c r="R65" s="33"/>
      <c r="S65" s="33"/>
      <c r="T65" s="15"/>
      <c r="U65" s="33"/>
      <c r="V65" s="33"/>
      <c r="W65" s="33"/>
      <c r="X65" s="33"/>
      <c r="Y65" s="33"/>
      <c r="Z65" s="33"/>
      <c r="AA65" s="33"/>
      <c r="AB65" s="30"/>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30"/>
      <c r="B66" s="33"/>
      <c r="C66" s="44"/>
      <c r="D66" s="44"/>
      <c r="E66" s="33"/>
      <c r="F66" s="33"/>
      <c r="G66" s="15"/>
      <c r="H66" s="15"/>
      <c r="I66" s="15"/>
      <c r="J66" s="15"/>
      <c r="K66" s="36"/>
      <c r="L66" s="36"/>
      <c r="M66" s="36"/>
      <c r="N66" s="36"/>
      <c r="O66" s="33"/>
      <c r="P66" s="44"/>
      <c r="Q66" s="44"/>
      <c r="R66" s="33"/>
      <c r="S66" s="33"/>
      <c r="T66" s="15"/>
      <c r="U66" s="15"/>
      <c r="V66" s="15"/>
      <c r="W66" s="15"/>
      <c r="X66" s="33"/>
      <c r="Y66" s="33"/>
      <c r="Z66" s="33"/>
      <c r="AA66" s="33"/>
      <c r="AB66" s="30"/>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30"/>
      <c r="B67" s="33"/>
      <c r="C67" s="15"/>
      <c r="D67" s="15"/>
      <c r="E67" s="36"/>
      <c r="F67" s="36" t="s">
        <v>10</v>
      </c>
      <c r="G67" s="29"/>
      <c r="H67" s="231" t="str">
        <f>Obliczenia4!B48</f>
        <v>Wschód</v>
      </c>
      <c r="I67" s="231"/>
      <c r="J67" s="231"/>
      <c r="K67" s="231"/>
      <c r="L67" s="36"/>
      <c r="M67" s="36"/>
      <c r="N67" s="36"/>
      <c r="O67" s="33"/>
      <c r="P67" s="15"/>
      <c r="Q67" s="36" t="s">
        <v>10</v>
      </c>
      <c r="R67" s="15"/>
      <c r="S67" s="36"/>
      <c r="T67" s="231" t="str">
        <f>Obliczenia4!B47</f>
        <v>Północ</v>
      </c>
      <c r="U67" s="231"/>
      <c r="V67" s="231"/>
      <c r="W67" s="231"/>
      <c r="X67" s="231"/>
      <c r="Y67" s="33"/>
      <c r="Z67" s="33"/>
      <c r="AA67" s="33"/>
      <c r="AB67" s="30"/>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30"/>
      <c r="B68" s="33"/>
      <c r="C68" s="102" t="str">
        <f>VLOOKUP(H67,lista_kierunki_swiata3,3,0)</f>
        <v>E</v>
      </c>
      <c r="D68" s="44"/>
      <c r="E68" s="83"/>
      <c r="F68" s="83"/>
      <c r="G68" s="84"/>
      <c r="H68" s="84"/>
      <c r="I68" s="84"/>
      <c r="J68" s="84"/>
      <c r="K68" s="40"/>
      <c r="L68" s="40"/>
      <c r="M68" s="36"/>
      <c r="N68" s="36"/>
      <c r="O68" s="101" t="str">
        <f>VLOOKUP(T67,lista_kierunki_swiata3,3,0)</f>
        <v>N</v>
      </c>
      <c r="P68" s="84"/>
      <c r="Q68" s="82"/>
      <c r="R68" s="83"/>
      <c r="S68" s="83"/>
      <c r="T68" s="84"/>
      <c r="U68" s="84"/>
      <c r="V68" s="84"/>
      <c r="W68" s="84"/>
      <c r="X68" s="83"/>
      <c r="Y68" s="83"/>
      <c r="Z68" s="83"/>
      <c r="AA68" s="33"/>
      <c r="AB68" s="30"/>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30"/>
      <c r="B69" s="33"/>
      <c r="C69" s="15"/>
      <c r="D69" s="81"/>
      <c r="E69" s="81"/>
      <c r="F69" s="33"/>
      <c r="G69" s="15"/>
      <c r="H69" s="15"/>
      <c r="I69" s="15"/>
      <c r="J69" s="15"/>
      <c r="K69" s="36"/>
      <c r="L69" s="36"/>
      <c r="M69" s="36"/>
      <c r="N69" s="36"/>
      <c r="O69" s="15"/>
      <c r="P69" s="15"/>
      <c r="Q69" s="81"/>
      <c r="R69" s="81"/>
      <c r="S69" s="33"/>
      <c r="T69" s="15"/>
      <c r="U69" s="15"/>
      <c r="V69" s="15"/>
      <c r="W69" s="15"/>
      <c r="X69" s="33"/>
      <c r="Y69" s="33"/>
      <c r="Z69" s="33"/>
      <c r="AA69" s="33"/>
      <c r="AB69" s="30"/>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30"/>
      <c r="B70" s="33"/>
      <c r="C70" s="15"/>
      <c r="D70" s="81"/>
      <c r="E70" s="81"/>
      <c r="F70" s="36" t="s">
        <v>515</v>
      </c>
      <c r="G70" s="15"/>
      <c r="H70" s="232" t="s">
        <v>472</v>
      </c>
      <c r="I70" s="232"/>
      <c r="J70" s="232"/>
      <c r="K70" s="232"/>
      <c r="L70" s="36"/>
      <c r="M70" s="36"/>
      <c r="N70" s="36"/>
      <c r="O70" s="15"/>
      <c r="P70" s="15"/>
      <c r="Q70" s="36" t="s">
        <v>515</v>
      </c>
      <c r="R70" s="81"/>
      <c r="S70" s="15"/>
      <c r="T70" s="232" t="s">
        <v>472</v>
      </c>
      <c r="U70" s="232"/>
      <c r="V70" s="232"/>
      <c r="W70" s="232"/>
      <c r="X70" s="232"/>
      <c r="Y70" s="33"/>
      <c r="Z70" s="33"/>
      <c r="AA70" s="33"/>
      <c r="AB70" s="30"/>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30"/>
      <c r="B71" s="33"/>
      <c r="C71" s="15"/>
      <c r="D71" s="81"/>
      <c r="E71" s="81"/>
      <c r="F71" s="36"/>
      <c r="G71" s="15"/>
      <c r="H71" s="15"/>
      <c r="I71" s="76"/>
      <c r="J71" s="15"/>
      <c r="K71" s="36"/>
      <c r="L71" s="36"/>
      <c r="M71" s="36"/>
      <c r="N71" s="36"/>
      <c r="O71" s="33"/>
      <c r="P71" s="15"/>
      <c r="Q71" s="36"/>
      <c r="R71" s="81"/>
      <c r="S71" s="81"/>
      <c r="T71" s="81"/>
      <c r="U71" s="15"/>
      <c r="V71" s="76"/>
      <c r="W71" s="15"/>
      <c r="X71" s="33"/>
      <c r="Y71" s="33"/>
      <c r="Z71" s="33"/>
      <c r="AA71" s="33"/>
      <c r="AB71" s="30"/>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30"/>
      <c r="B72" s="33"/>
      <c r="C72" s="15"/>
      <c r="D72" s="81"/>
      <c r="E72" s="81"/>
      <c r="F72" s="36" t="s">
        <v>516</v>
      </c>
      <c r="G72" s="15"/>
      <c r="H72" s="85" t="s">
        <v>3</v>
      </c>
      <c r="I72" s="15"/>
      <c r="J72" s="228">
        <f>W48</f>
        <v>4.95</v>
      </c>
      <c r="K72" s="228"/>
      <c r="L72" s="96" t="s">
        <v>7</v>
      </c>
      <c r="M72" s="36"/>
      <c r="N72" s="36"/>
      <c r="O72" s="33"/>
      <c r="P72" s="15"/>
      <c r="Q72" s="36" t="s">
        <v>516</v>
      </c>
      <c r="R72" s="81"/>
      <c r="S72" s="15"/>
      <c r="T72" s="85" t="s">
        <v>3</v>
      </c>
      <c r="U72" s="15"/>
      <c r="V72" s="15"/>
      <c r="W72" s="228">
        <f>J48</f>
        <v>3.35</v>
      </c>
      <c r="X72" s="228"/>
      <c r="Y72" s="88" t="s">
        <v>7</v>
      </c>
      <c r="Z72" s="88"/>
      <c r="AA72" s="33"/>
      <c r="AB72" s="30"/>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30"/>
      <c r="B73" s="33"/>
      <c r="C73" s="15"/>
      <c r="D73" s="81"/>
      <c r="E73" s="81"/>
      <c r="F73" s="36"/>
      <c r="G73" s="15"/>
      <c r="H73" s="85"/>
      <c r="I73" s="15"/>
      <c r="J73" s="87"/>
      <c r="K73" s="15"/>
      <c r="L73" s="93"/>
      <c r="M73" s="36"/>
      <c r="N73" s="36"/>
      <c r="O73" s="33"/>
      <c r="P73" s="15"/>
      <c r="Q73" s="36"/>
      <c r="R73" s="81"/>
      <c r="S73" s="15"/>
      <c r="T73" s="85"/>
      <c r="U73" s="87"/>
      <c r="V73" s="15"/>
      <c r="W73" s="76"/>
      <c r="X73" s="15"/>
      <c r="Y73" s="66"/>
      <c r="Z73" s="66"/>
      <c r="AA73" s="33"/>
      <c r="AB73" s="30"/>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30"/>
      <c r="B74" s="33"/>
      <c r="C74" s="15"/>
      <c r="D74" s="81"/>
      <c r="E74" s="81"/>
      <c r="F74" s="36"/>
      <c r="G74" s="15"/>
      <c r="H74" s="85" t="s">
        <v>5</v>
      </c>
      <c r="I74" s="15"/>
      <c r="J74" s="228">
        <f>M30</f>
        <v>2.58</v>
      </c>
      <c r="K74" s="228"/>
      <c r="L74" s="96" t="s">
        <v>7</v>
      </c>
      <c r="M74" s="36"/>
      <c r="N74" s="36"/>
      <c r="O74" s="33"/>
      <c r="P74" s="15"/>
      <c r="Q74" s="36"/>
      <c r="R74" s="81"/>
      <c r="S74" s="15"/>
      <c r="T74" s="85" t="s">
        <v>5</v>
      </c>
      <c r="U74" s="15"/>
      <c r="V74" s="15"/>
      <c r="W74" s="228">
        <f>M30</f>
        <v>2.58</v>
      </c>
      <c r="X74" s="228"/>
      <c r="Y74" s="88" t="s">
        <v>7</v>
      </c>
      <c r="Z74" s="88"/>
      <c r="AA74" s="33"/>
      <c r="AB74" s="30"/>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30"/>
      <c r="B75" s="33"/>
      <c r="C75" s="15"/>
      <c r="D75" s="44"/>
      <c r="E75" s="83"/>
      <c r="F75" s="82"/>
      <c r="G75" s="84"/>
      <c r="H75" s="84"/>
      <c r="I75" s="84"/>
      <c r="J75" s="84"/>
      <c r="K75" s="40"/>
      <c r="L75" s="69"/>
      <c r="M75" s="36"/>
      <c r="N75" s="36"/>
      <c r="O75" s="33"/>
      <c r="P75" s="84"/>
      <c r="Q75" s="82"/>
      <c r="R75" s="83"/>
      <c r="S75" s="84"/>
      <c r="T75" s="84"/>
      <c r="U75" s="84"/>
      <c r="V75" s="84"/>
      <c r="W75" s="84"/>
      <c r="X75" s="92"/>
      <c r="Y75" s="83"/>
      <c r="Z75" s="83"/>
      <c r="AA75" s="33"/>
      <c r="AB75" s="30"/>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30"/>
      <c r="B76" s="33"/>
      <c r="C76" s="15"/>
      <c r="D76" s="44"/>
      <c r="E76" s="33"/>
      <c r="F76" s="44"/>
      <c r="G76" s="15"/>
      <c r="H76" s="15"/>
      <c r="I76" s="15"/>
      <c r="J76" s="15"/>
      <c r="K76" s="36"/>
      <c r="L76" s="68"/>
      <c r="M76" s="36"/>
      <c r="N76" s="36"/>
      <c r="O76" s="33"/>
      <c r="P76" s="15"/>
      <c r="Q76" s="44"/>
      <c r="R76" s="33"/>
      <c r="S76" s="33"/>
      <c r="T76" s="15"/>
      <c r="U76" s="15"/>
      <c r="V76" s="15"/>
      <c r="W76" s="15"/>
      <c r="X76" s="66"/>
      <c r="Y76" s="33"/>
      <c r="Z76" s="33"/>
      <c r="AA76" s="33"/>
      <c r="AB76" s="30"/>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30"/>
      <c r="B77" s="33"/>
      <c r="C77" s="15"/>
      <c r="D77" s="44"/>
      <c r="E77" s="33"/>
      <c r="F77" s="36" t="str">
        <f>IF(H70="wewnętrzna","bez znaczenia","Okno *")</f>
        <v>bez znaczenia</v>
      </c>
      <c r="G77" s="15"/>
      <c r="H77" s="246" t="s">
        <v>454</v>
      </c>
      <c r="I77" s="246"/>
      <c r="J77" s="246"/>
      <c r="K77" s="246"/>
      <c r="L77" s="68"/>
      <c r="M77" s="36"/>
      <c r="N77" s="36"/>
      <c r="O77" s="33"/>
      <c r="P77" s="15"/>
      <c r="Q77" s="36" t="str">
        <f>IF(T70="wewnętrzna","bez znaczenia","Okno *")</f>
        <v>bez znaczenia</v>
      </c>
      <c r="R77" s="33"/>
      <c r="S77" s="15"/>
      <c r="T77" s="246" t="s">
        <v>469</v>
      </c>
      <c r="U77" s="246"/>
      <c r="V77" s="246"/>
      <c r="W77" s="246"/>
      <c r="X77" s="246"/>
      <c r="Y77" s="66"/>
      <c r="Z77" s="66"/>
      <c r="AA77" s="33"/>
      <c r="AB77" s="30"/>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30"/>
      <c r="B78" s="33"/>
      <c r="C78" s="15"/>
      <c r="D78" s="98"/>
      <c r="E78" s="33"/>
      <c r="F78" s="86"/>
      <c r="G78" s="15"/>
      <c r="H78" s="15"/>
      <c r="I78" s="15"/>
      <c r="J78" s="15"/>
      <c r="K78" s="36"/>
      <c r="L78" s="68"/>
      <c r="M78" s="36"/>
      <c r="N78" s="36"/>
      <c r="O78" s="33"/>
      <c r="P78" s="15"/>
      <c r="Q78" s="248"/>
      <c r="R78" s="248"/>
      <c r="S78" s="15"/>
      <c r="T78" s="33"/>
      <c r="U78" s="15"/>
      <c r="V78" s="15"/>
      <c r="W78" s="15"/>
      <c r="X78" s="15"/>
      <c r="Y78" s="66"/>
      <c r="Z78" s="66"/>
      <c r="AA78" s="33"/>
      <c r="AB78" s="30"/>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30"/>
      <c r="B79" s="33"/>
      <c r="C79" s="15"/>
      <c r="D79" s="44"/>
      <c r="E79" s="33"/>
      <c r="F79" s="44"/>
      <c r="G79" s="15"/>
      <c r="H79" s="85" t="s">
        <v>3</v>
      </c>
      <c r="I79" s="15"/>
      <c r="J79" s="246">
        <v>0</v>
      </c>
      <c r="K79" s="246"/>
      <c r="L79" s="96" t="s">
        <v>7</v>
      </c>
      <c r="M79" s="36"/>
      <c r="N79" s="36"/>
      <c r="O79" s="33"/>
      <c r="P79" s="15"/>
      <c r="Q79" s="44"/>
      <c r="R79" s="33"/>
      <c r="S79" s="15"/>
      <c r="T79" s="85" t="s">
        <v>3</v>
      </c>
      <c r="U79" s="15"/>
      <c r="V79" s="15"/>
      <c r="W79" s="246">
        <v>2</v>
      </c>
      <c r="X79" s="246"/>
      <c r="Y79" s="88" t="s">
        <v>7</v>
      </c>
      <c r="Z79" s="88"/>
      <c r="AA79" s="33"/>
      <c r="AB79" s="30"/>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30"/>
      <c r="B80" s="33"/>
      <c r="C80" s="15"/>
      <c r="D80" s="99"/>
      <c r="E80" s="33"/>
      <c r="F80" s="44"/>
      <c r="G80" s="15"/>
      <c r="H80" s="33"/>
      <c r="I80" s="15"/>
      <c r="J80" s="15"/>
      <c r="K80" s="15"/>
      <c r="L80" s="97"/>
      <c r="M80" s="36"/>
      <c r="N80" s="36"/>
      <c r="O80" s="33"/>
      <c r="P80" s="15"/>
      <c r="Q80" s="44"/>
      <c r="R80" s="33"/>
      <c r="S80" s="91"/>
      <c r="T80" s="33"/>
      <c r="U80" s="15"/>
      <c r="V80" s="15"/>
      <c r="W80" s="15"/>
      <c r="X80" s="15"/>
      <c r="Y80" s="89"/>
      <c r="Z80" s="29"/>
      <c r="AA80" s="33"/>
      <c r="AB80" s="30"/>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30"/>
      <c r="B81" s="33"/>
      <c r="C81" s="15"/>
      <c r="D81" s="44"/>
      <c r="E81" s="33"/>
      <c r="F81" s="44"/>
      <c r="G81" s="15"/>
      <c r="H81" s="85" t="s">
        <v>5</v>
      </c>
      <c r="I81" s="15"/>
      <c r="J81" s="246">
        <v>0</v>
      </c>
      <c r="K81" s="246"/>
      <c r="L81" s="96" t="s">
        <v>7</v>
      </c>
      <c r="M81" s="36"/>
      <c r="N81" s="36"/>
      <c r="O81" s="33"/>
      <c r="P81" s="15"/>
      <c r="Q81" s="44"/>
      <c r="R81" s="33"/>
      <c r="S81" s="15"/>
      <c r="T81" s="85" t="s">
        <v>5</v>
      </c>
      <c r="U81" s="15"/>
      <c r="V81" s="15"/>
      <c r="W81" s="246">
        <v>1</v>
      </c>
      <c r="X81" s="246"/>
      <c r="Y81" s="88" t="s">
        <v>7</v>
      </c>
      <c r="Z81" s="88"/>
      <c r="AA81" s="33"/>
      <c r="AB81" s="30"/>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30"/>
      <c r="B82" s="33"/>
      <c r="C82" s="15"/>
      <c r="D82" s="44"/>
      <c r="E82" s="33"/>
      <c r="F82" s="44"/>
      <c r="G82" s="15"/>
      <c r="H82" s="15"/>
      <c r="I82" s="15"/>
      <c r="J82" s="15"/>
      <c r="K82" s="36"/>
      <c r="L82" s="36"/>
      <c r="M82" s="36"/>
      <c r="N82" s="36"/>
      <c r="O82" s="33"/>
      <c r="P82" s="15"/>
      <c r="Q82" s="44"/>
      <c r="R82" s="33"/>
      <c r="S82" s="33"/>
      <c r="T82" s="15"/>
      <c r="U82" s="15"/>
      <c r="V82" s="15"/>
      <c r="W82" s="15"/>
      <c r="X82" s="33"/>
      <c r="Y82" s="33"/>
      <c r="Z82" s="33"/>
      <c r="AA82" s="33"/>
      <c r="AB82" s="30"/>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30"/>
      <c r="B83" s="33"/>
      <c r="C83" s="15"/>
      <c r="D83" s="44"/>
      <c r="E83" s="33"/>
      <c r="F83" s="36" t="s">
        <v>447</v>
      </c>
      <c r="G83" s="15"/>
      <c r="H83" s="246" t="s">
        <v>454</v>
      </c>
      <c r="I83" s="246"/>
      <c r="J83" s="246"/>
      <c r="K83" s="246"/>
      <c r="L83" s="36"/>
      <c r="M83" s="36"/>
      <c r="N83" s="36"/>
      <c r="O83" s="33"/>
      <c r="P83" s="15"/>
      <c r="Q83" s="36" t="s">
        <v>447</v>
      </c>
      <c r="R83" s="33"/>
      <c r="S83" s="33"/>
      <c r="T83" s="246" t="s">
        <v>454</v>
      </c>
      <c r="U83" s="246"/>
      <c r="V83" s="246"/>
      <c r="W83" s="246"/>
      <c r="X83" s="246"/>
      <c r="Y83" s="33"/>
      <c r="Z83" s="33"/>
      <c r="AA83" s="33"/>
      <c r="AB83" s="30"/>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30"/>
      <c r="B84" s="33"/>
      <c r="C84" s="15"/>
      <c r="D84" s="15"/>
      <c r="E84" s="15"/>
      <c r="F84" s="15"/>
      <c r="G84" s="15"/>
      <c r="H84" s="15"/>
      <c r="I84" s="15"/>
      <c r="J84" s="15"/>
      <c r="K84" s="36"/>
      <c r="L84" s="36"/>
      <c r="M84" s="36"/>
      <c r="N84" s="36"/>
      <c r="O84" s="33"/>
      <c r="P84" s="33"/>
      <c r="Q84" s="33"/>
      <c r="R84" s="33"/>
      <c r="S84" s="33"/>
      <c r="T84" s="33"/>
      <c r="U84" s="33"/>
      <c r="V84" s="33"/>
      <c r="W84" s="33"/>
      <c r="X84" s="33"/>
      <c r="Y84" s="33"/>
      <c r="Z84" s="33"/>
      <c r="AA84" s="33"/>
      <c r="AB84" s="30"/>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30"/>
      <c r="B85" s="33"/>
      <c r="C85" s="44"/>
      <c r="D85" s="44"/>
      <c r="E85" s="33"/>
      <c r="F85" s="33"/>
      <c r="G85" s="15"/>
      <c r="H85" s="15"/>
      <c r="I85" s="15"/>
      <c r="J85" s="15"/>
      <c r="K85" s="36"/>
      <c r="L85" s="36"/>
      <c r="M85" s="36"/>
      <c r="N85" s="36"/>
      <c r="O85" s="33"/>
      <c r="P85" s="33"/>
      <c r="Q85" s="33"/>
      <c r="R85" s="33"/>
      <c r="S85" s="33"/>
      <c r="T85" s="33"/>
      <c r="U85" s="33"/>
      <c r="V85" s="33"/>
      <c r="W85" s="33"/>
      <c r="X85" s="33"/>
      <c r="Y85" s="33"/>
      <c r="Z85" s="33"/>
      <c r="AA85" s="33"/>
      <c r="AB85" s="30"/>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30"/>
      <c r="B86" s="15"/>
      <c r="C86" s="100"/>
      <c r="D86" s="17"/>
      <c r="E86" s="17"/>
      <c r="F86" s="15"/>
      <c r="G86" s="17"/>
      <c r="H86" s="17"/>
      <c r="I86" s="17"/>
      <c r="J86" s="17"/>
      <c r="K86" s="17"/>
      <c r="L86" s="17"/>
      <c r="M86" s="17"/>
      <c r="N86" s="17"/>
      <c r="O86" s="17"/>
      <c r="P86" s="17"/>
      <c r="Q86" s="17"/>
      <c r="R86" s="17"/>
      <c r="S86" s="17"/>
      <c r="T86" s="17"/>
      <c r="U86" s="17"/>
      <c r="V86" s="17"/>
      <c r="AB86" s="30"/>
    </row>
    <row r="87" spans="1:230">
      <c r="A87" s="30"/>
      <c r="B87" s="15"/>
      <c r="C87" s="100"/>
      <c r="D87" s="17"/>
      <c r="E87" s="17"/>
      <c r="F87" s="15"/>
      <c r="G87" s="17"/>
      <c r="H87" s="17"/>
      <c r="I87" s="17"/>
      <c r="J87" s="17"/>
      <c r="K87" s="17"/>
      <c r="L87" s="17"/>
      <c r="M87" s="100"/>
      <c r="N87" s="17"/>
      <c r="O87" s="17"/>
      <c r="P87" s="15"/>
      <c r="Q87" s="17"/>
      <c r="R87" s="17"/>
      <c r="S87" s="17"/>
      <c r="T87" s="17"/>
      <c r="U87" s="17"/>
      <c r="V87" s="17"/>
      <c r="AB87" s="30"/>
    </row>
    <row r="88" spans="1:230">
      <c r="A88" s="30"/>
      <c r="B88" s="15"/>
      <c r="C88" s="33"/>
      <c r="D88" s="104" t="s">
        <v>526</v>
      </c>
      <c r="E88" s="43"/>
      <c r="F88" s="42"/>
      <c r="G88" s="42"/>
      <c r="H88" s="43"/>
      <c r="I88" s="104" t="s">
        <v>527</v>
      </c>
      <c r="J88" s="43"/>
      <c r="K88" s="43"/>
      <c r="L88" s="104" t="s">
        <v>528</v>
      </c>
      <c r="M88" s="43"/>
      <c r="N88" s="17"/>
      <c r="O88" s="17"/>
      <c r="P88" s="17"/>
      <c r="Q88" s="17"/>
      <c r="R88" s="17"/>
      <c r="S88" s="17"/>
      <c r="T88" s="17"/>
      <c r="U88" s="17"/>
      <c r="V88" s="17"/>
      <c r="AB88" s="30"/>
    </row>
    <row r="89" spans="1:230">
      <c r="A89" s="30"/>
      <c r="B89" s="15"/>
      <c r="C89" s="33"/>
      <c r="D89" s="37"/>
      <c r="E89" s="33"/>
      <c r="F89" s="37"/>
      <c r="G89" s="37"/>
      <c r="H89" s="33"/>
      <c r="I89" s="33"/>
      <c r="J89" s="17"/>
      <c r="K89" s="17"/>
      <c r="L89" s="17"/>
      <c r="M89" s="17"/>
      <c r="N89" s="17"/>
      <c r="O89" s="17"/>
      <c r="P89" s="17"/>
      <c r="Q89" s="17"/>
      <c r="R89" s="17"/>
      <c r="S89" s="17"/>
      <c r="T89" s="17"/>
      <c r="U89" s="17"/>
      <c r="V89" s="17"/>
      <c r="AB89" s="30"/>
    </row>
    <row r="90" spans="1:230" ht="14.4" customHeight="1">
      <c r="A90" s="30"/>
      <c r="B90" s="15"/>
      <c r="C90" s="36" t="s">
        <v>525</v>
      </c>
      <c r="D90" s="15"/>
      <c r="E90" s="45" t="str">
        <f>Obliczenia4!B30</f>
        <v>Południe</v>
      </c>
      <c r="F90" s="15"/>
      <c r="G90" s="15"/>
      <c r="H90" s="15"/>
      <c r="I90" s="105">
        <f>Obliczenia4!L30</f>
        <v>648</v>
      </c>
      <c r="J90" s="46" t="s">
        <v>17</v>
      </c>
      <c r="K90" s="107"/>
      <c r="L90" s="105">
        <f>Obliczenia4!L45</f>
        <v>162.07500000000002</v>
      </c>
      <c r="M90" s="46" t="s">
        <v>17</v>
      </c>
      <c r="N90" s="15"/>
      <c r="O90" s="45"/>
      <c r="P90" s="15"/>
      <c r="Q90" s="15"/>
      <c r="R90" s="15"/>
      <c r="S90" s="15"/>
      <c r="T90" s="15"/>
      <c r="U90" s="17"/>
      <c r="V90" s="17"/>
      <c r="AB90" s="30"/>
    </row>
    <row r="91" spans="1:230">
      <c r="A91" s="30"/>
      <c r="B91" s="15"/>
      <c r="C91" s="36" t="s">
        <v>525</v>
      </c>
      <c r="D91" s="15"/>
      <c r="E91" s="45" t="str">
        <f>Obliczenia4!B31</f>
        <v>Zachód</v>
      </c>
      <c r="F91" s="15"/>
      <c r="G91" s="15"/>
      <c r="H91" s="15"/>
      <c r="I91" s="105">
        <f>Obliczenia4!L31</f>
        <v>0</v>
      </c>
      <c r="J91" s="46" t="s">
        <v>17</v>
      </c>
      <c r="K91" s="107"/>
      <c r="L91" s="105">
        <f>Obliczenia4!L46</f>
        <v>319.27500000000003</v>
      </c>
      <c r="M91" s="46" t="s">
        <v>17</v>
      </c>
      <c r="N91" s="15"/>
      <c r="O91" s="45"/>
      <c r="P91" s="15"/>
      <c r="Q91" s="15"/>
      <c r="R91" s="15"/>
      <c r="S91" s="15"/>
      <c r="T91" s="15"/>
      <c r="U91" s="17"/>
      <c r="V91" s="17"/>
      <c r="AB91" s="30"/>
    </row>
    <row r="92" spans="1:230">
      <c r="A92" s="30"/>
      <c r="B92" s="15"/>
      <c r="C92" s="36" t="s">
        <v>525</v>
      </c>
      <c r="D92" s="15"/>
      <c r="E92" s="45" t="str">
        <f>Obliczenia4!B32</f>
        <v>Północ</v>
      </c>
      <c r="F92" s="15"/>
      <c r="G92" s="15"/>
      <c r="H92" s="15"/>
      <c r="I92" s="105">
        <f>Obliczenia4!L32</f>
        <v>120</v>
      </c>
      <c r="J92" s="46" t="s">
        <v>17</v>
      </c>
      <c r="K92" s="107"/>
      <c r="L92" s="105">
        <f>Obliczenia4!L47</f>
        <v>66.430000000000007</v>
      </c>
      <c r="M92" s="46" t="s">
        <v>17</v>
      </c>
      <c r="N92" s="15"/>
      <c r="O92" s="45"/>
      <c r="P92" s="15"/>
      <c r="Q92" s="15"/>
      <c r="R92" s="15"/>
      <c r="S92" s="15"/>
      <c r="T92" s="15"/>
      <c r="U92" s="17"/>
      <c r="V92" s="17"/>
      <c r="AB92" s="30"/>
    </row>
    <row r="93" spans="1:230">
      <c r="A93" s="30"/>
      <c r="B93" s="15"/>
      <c r="C93" s="36" t="s">
        <v>525</v>
      </c>
      <c r="D93" s="15"/>
      <c r="E93" s="45" t="str">
        <f>Obliczenia4!B33</f>
        <v>Wschód</v>
      </c>
      <c r="F93" s="15"/>
      <c r="G93" s="15"/>
      <c r="H93" s="15"/>
      <c r="I93" s="105">
        <f>Obliczenia4!L33</f>
        <v>0</v>
      </c>
      <c r="J93" s="46" t="s">
        <v>17</v>
      </c>
      <c r="K93" s="107"/>
      <c r="L93" s="105">
        <f>Obliczenia4!L48</f>
        <v>127.71000000000001</v>
      </c>
      <c r="M93" s="46" t="s">
        <v>17</v>
      </c>
      <c r="N93" s="15"/>
      <c r="O93" s="45"/>
      <c r="P93" s="15"/>
      <c r="Q93" s="15"/>
      <c r="R93" s="15"/>
      <c r="S93" s="15"/>
      <c r="T93" s="15"/>
      <c r="U93" s="17"/>
      <c r="V93" s="17"/>
      <c r="AB93" s="30"/>
    </row>
    <row r="94" spans="1:230">
      <c r="A94" s="30"/>
      <c r="B94" s="15"/>
      <c r="C94" s="45"/>
      <c r="D94" s="17"/>
      <c r="E94" s="17"/>
      <c r="F94" s="105"/>
      <c r="G94" s="46"/>
      <c r="H94" s="15"/>
      <c r="I94" s="17"/>
      <c r="J94" s="17"/>
      <c r="K94" s="17"/>
      <c r="L94" s="17"/>
      <c r="M94" s="17"/>
      <c r="N94" s="17"/>
      <c r="O94" s="17"/>
      <c r="P94" s="17"/>
      <c r="Q94" s="17"/>
      <c r="R94" s="17"/>
      <c r="S94" s="17"/>
      <c r="T94" s="17"/>
      <c r="U94" s="17"/>
      <c r="V94" s="17"/>
      <c r="AB94" s="30"/>
    </row>
    <row r="95" spans="1:230">
      <c r="A95" s="30"/>
      <c r="B95" s="15"/>
      <c r="C95" s="45" t="s">
        <v>521</v>
      </c>
      <c r="D95" s="17"/>
      <c r="E95" s="17"/>
      <c r="F95" s="105"/>
      <c r="G95" s="46"/>
      <c r="H95" s="15"/>
      <c r="I95" s="283">
        <f>Obliczenia4!R35+Obliczenia4!L49</f>
        <v>1323</v>
      </c>
      <c r="J95" s="46" t="s">
        <v>17</v>
      </c>
      <c r="K95" s="108" t="s">
        <v>460</v>
      </c>
      <c r="L95" s="17"/>
      <c r="M95" s="17"/>
      <c r="N95" s="17"/>
      <c r="O95" s="17"/>
      <c r="P95" s="17"/>
      <c r="Q95" s="17"/>
      <c r="R95" s="17"/>
      <c r="S95" s="17"/>
      <c r="T95" s="17"/>
      <c r="U95" s="17"/>
      <c r="V95" s="17"/>
      <c r="AB95" s="30"/>
    </row>
    <row r="96" spans="1:230">
      <c r="A96" s="30"/>
      <c r="B96" s="15"/>
      <c r="C96" s="45"/>
      <c r="D96" s="17"/>
      <c r="E96" s="17"/>
      <c r="F96" s="105"/>
      <c r="G96" s="46"/>
      <c r="H96" s="105"/>
      <c r="I96" s="46"/>
      <c r="J96" s="107"/>
      <c r="K96" s="17"/>
      <c r="L96" s="17"/>
      <c r="M96" s="17"/>
      <c r="N96" s="17"/>
      <c r="O96" s="17"/>
      <c r="P96" s="17"/>
      <c r="Q96" s="17"/>
      <c r="R96" s="17"/>
      <c r="S96" s="17"/>
      <c r="T96" s="17"/>
      <c r="U96" s="17"/>
      <c r="V96" s="17"/>
      <c r="AB96" s="30"/>
    </row>
    <row r="97" spans="1:230">
      <c r="A97" s="30"/>
      <c r="B97" s="15"/>
      <c r="C97" s="45"/>
      <c r="D97" s="17"/>
      <c r="E97" s="17"/>
      <c r="F97" s="105"/>
      <c r="G97" s="46"/>
      <c r="H97" s="105"/>
      <c r="I97" s="46"/>
      <c r="J97" s="107"/>
      <c r="K97" s="17"/>
      <c r="L97" s="17"/>
      <c r="M97" s="17"/>
      <c r="N97" s="17"/>
      <c r="O97" s="17"/>
      <c r="P97" s="17"/>
      <c r="Q97" s="17"/>
      <c r="R97" s="17"/>
      <c r="S97" s="17"/>
      <c r="T97" s="17"/>
      <c r="U97" s="17"/>
      <c r="V97" s="17"/>
      <c r="AB97" s="30"/>
    </row>
    <row r="98" spans="1:230" customFormat="1">
      <c r="A98" s="30"/>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0"/>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30"/>
      <c r="B99" s="35"/>
      <c r="C99" s="41" t="s">
        <v>536</v>
      </c>
      <c r="D99" s="35"/>
      <c r="E99" s="35"/>
      <c r="F99" s="35"/>
      <c r="G99" s="35"/>
      <c r="H99" s="35"/>
      <c r="I99" s="35"/>
      <c r="J99" s="35"/>
      <c r="K99" s="35"/>
      <c r="L99" s="35"/>
      <c r="M99" s="35"/>
      <c r="N99" s="35"/>
      <c r="O99" s="35"/>
      <c r="P99" s="35"/>
      <c r="Q99" s="35"/>
      <c r="R99" s="35"/>
      <c r="S99" s="35"/>
      <c r="T99" s="35"/>
      <c r="U99" s="35"/>
      <c r="V99" s="35"/>
      <c r="W99" s="35"/>
      <c r="X99" s="35"/>
      <c r="Y99" s="35"/>
      <c r="Z99" s="35"/>
      <c r="AA99" s="35"/>
      <c r="AB99" s="30"/>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30"/>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0"/>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30"/>
      <c r="B101" s="33"/>
      <c r="C101" s="44"/>
      <c r="D101" s="44"/>
      <c r="E101" s="33"/>
      <c r="F101" s="33"/>
      <c r="G101" s="15"/>
      <c r="H101" s="15"/>
      <c r="I101" s="15"/>
      <c r="J101" s="15"/>
      <c r="K101" s="36"/>
      <c r="L101" s="36"/>
      <c r="M101" s="36"/>
      <c r="N101" s="36"/>
      <c r="O101" s="33"/>
      <c r="P101" s="33"/>
      <c r="Q101" s="33"/>
      <c r="R101" s="33"/>
      <c r="S101" s="33"/>
      <c r="T101" s="33"/>
      <c r="U101" s="33"/>
      <c r="V101" s="33"/>
      <c r="W101" s="33"/>
      <c r="X101" s="33"/>
      <c r="Y101" s="33"/>
      <c r="Z101" s="33"/>
      <c r="AA101" s="33"/>
      <c r="AB101" s="30"/>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30"/>
      <c r="B102" s="33"/>
      <c r="C102" s="44"/>
      <c r="D102" s="44"/>
      <c r="E102" s="33"/>
      <c r="F102" s="33"/>
      <c r="H102" s="15"/>
      <c r="I102" s="15"/>
      <c r="J102" s="15"/>
      <c r="K102" s="15"/>
      <c r="L102" s="36"/>
      <c r="M102" s="36"/>
      <c r="N102" s="36"/>
      <c r="O102" s="33"/>
      <c r="P102" s="33"/>
      <c r="Q102" s="33"/>
      <c r="R102" s="33"/>
      <c r="S102" s="33"/>
      <c r="T102" s="33"/>
      <c r="U102" s="33"/>
      <c r="V102" s="33"/>
      <c r="W102" s="33"/>
      <c r="X102" s="33"/>
      <c r="Y102" s="33"/>
      <c r="Z102" s="33"/>
      <c r="AA102" s="33"/>
      <c r="AB102" s="30"/>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30"/>
      <c r="B103" s="33"/>
      <c r="C103" s="44"/>
      <c r="D103" s="44"/>
      <c r="E103" s="33"/>
      <c r="F103" s="33"/>
      <c r="G103" s="15"/>
      <c r="H103" s="15"/>
      <c r="I103" s="15"/>
      <c r="J103" s="15"/>
      <c r="K103" s="36"/>
      <c r="L103" s="36"/>
      <c r="M103" s="36"/>
      <c r="N103" s="36"/>
      <c r="O103" s="33"/>
      <c r="P103" s="33"/>
      <c r="Q103" s="33"/>
      <c r="R103" s="33"/>
      <c r="S103" s="33"/>
      <c r="T103" s="33"/>
      <c r="U103" s="33"/>
      <c r="V103" s="33"/>
      <c r="W103" s="33"/>
      <c r="X103" s="33"/>
      <c r="Y103" s="33"/>
      <c r="Z103" s="33"/>
      <c r="AA103" s="33"/>
      <c r="AB103" s="30"/>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30"/>
      <c r="B104" s="33"/>
      <c r="C104" s="44"/>
      <c r="D104" s="44"/>
      <c r="E104" s="36"/>
      <c r="F104" s="36" t="s">
        <v>455</v>
      </c>
      <c r="G104" s="29"/>
      <c r="H104" s="232" t="s">
        <v>457</v>
      </c>
      <c r="I104" s="232"/>
      <c r="J104" s="232"/>
      <c r="K104" s="232"/>
      <c r="L104" s="36"/>
      <c r="M104" s="36"/>
      <c r="N104" s="36"/>
      <c r="O104" s="33"/>
      <c r="P104" s="33"/>
      <c r="Q104" s="33"/>
      <c r="R104" s="33"/>
      <c r="S104" s="33"/>
      <c r="T104" s="33"/>
      <c r="U104" s="33"/>
      <c r="V104" s="33"/>
      <c r="W104" s="33"/>
      <c r="X104" s="33"/>
      <c r="Y104" s="33"/>
      <c r="Z104" s="33"/>
      <c r="AA104" s="33"/>
      <c r="AB104" s="30"/>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30"/>
      <c r="B105" s="33"/>
      <c r="C105" s="44"/>
      <c r="D105" s="44"/>
      <c r="E105" s="83"/>
      <c r="F105" s="83"/>
      <c r="G105" s="84"/>
      <c r="H105" s="84"/>
      <c r="I105" s="84"/>
      <c r="J105" s="84"/>
      <c r="K105" s="40"/>
      <c r="L105" s="40"/>
      <c r="M105" s="36"/>
      <c r="N105" s="36"/>
      <c r="O105" s="33"/>
      <c r="P105" s="33"/>
      <c r="Q105" s="33"/>
      <c r="R105" s="33"/>
      <c r="S105" s="33"/>
      <c r="T105" s="33"/>
      <c r="U105" s="33"/>
      <c r="V105" s="33"/>
      <c r="W105" s="33"/>
      <c r="X105" s="33"/>
      <c r="Y105" s="33"/>
      <c r="Z105" s="33"/>
      <c r="AA105" s="33"/>
      <c r="AB105" s="30"/>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30"/>
      <c r="B106" s="33"/>
      <c r="C106" s="44"/>
      <c r="D106" s="44"/>
      <c r="E106" s="81"/>
      <c r="F106" s="33"/>
      <c r="G106" s="15"/>
      <c r="H106" s="15"/>
      <c r="I106" s="15"/>
      <c r="J106" s="15"/>
      <c r="K106" s="36"/>
      <c r="L106" s="36"/>
      <c r="M106" s="36"/>
      <c r="N106" s="36"/>
      <c r="O106" s="33"/>
      <c r="P106" s="33"/>
      <c r="Q106" s="33"/>
      <c r="R106" s="33"/>
      <c r="S106" s="33"/>
      <c r="T106" s="33"/>
      <c r="U106" s="33"/>
      <c r="V106" s="33"/>
      <c r="W106" s="33"/>
      <c r="X106" s="33"/>
      <c r="Y106" s="33"/>
      <c r="Z106" s="33"/>
      <c r="AA106" s="33"/>
      <c r="AB106" s="30"/>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30"/>
      <c r="B107" s="33"/>
      <c r="C107" s="44"/>
      <c r="D107" s="44"/>
      <c r="E107" s="81"/>
      <c r="F107" s="36" t="s">
        <v>524</v>
      </c>
      <c r="G107" s="15"/>
      <c r="H107" s="232" t="s">
        <v>23</v>
      </c>
      <c r="I107" s="232"/>
      <c r="J107" s="232"/>
      <c r="K107" s="232"/>
      <c r="L107" s="36"/>
      <c r="M107" s="36"/>
      <c r="N107" s="36"/>
      <c r="O107" s="33"/>
      <c r="P107" s="33"/>
      <c r="Q107" s="33"/>
      <c r="R107" s="33"/>
      <c r="S107" s="33"/>
      <c r="T107" s="33"/>
      <c r="U107" s="33"/>
      <c r="V107" s="33"/>
      <c r="W107" s="33"/>
      <c r="X107" s="33"/>
      <c r="Y107" s="33"/>
      <c r="Z107" s="33"/>
      <c r="AA107" s="33"/>
      <c r="AB107" s="30"/>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30"/>
      <c r="B108" s="33"/>
      <c r="C108" s="44"/>
      <c r="D108" s="44"/>
      <c r="E108" s="109"/>
      <c r="F108" s="40"/>
      <c r="G108" s="84"/>
      <c r="H108" s="84"/>
      <c r="I108" s="110"/>
      <c r="J108" s="84"/>
      <c r="K108" s="40"/>
      <c r="L108" s="40"/>
      <c r="M108" s="96"/>
      <c r="N108" s="36"/>
      <c r="O108" s="33"/>
      <c r="P108" s="33"/>
      <c r="Q108" s="33"/>
      <c r="R108" s="33"/>
      <c r="S108" s="33"/>
      <c r="T108" s="33"/>
      <c r="U108" s="33"/>
      <c r="V108" s="33"/>
      <c r="W108" s="33"/>
      <c r="X108" s="33"/>
      <c r="Y108" s="33"/>
      <c r="Z108" s="33"/>
      <c r="AA108" s="33"/>
      <c r="AB108" s="30"/>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30"/>
      <c r="B109" s="33"/>
      <c r="C109" s="44"/>
      <c r="D109" s="44"/>
      <c r="E109" s="81"/>
      <c r="F109" s="15"/>
      <c r="G109" s="15"/>
      <c r="H109" s="15"/>
      <c r="I109" s="15"/>
      <c r="J109" s="15"/>
      <c r="K109" s="15"/>
      <c r="L109" s="15"/>
      <c r="M109" s="36"/>
      <c r="N109" s="36"/>
      <c r="O109" s="33"/>
      <c r="P109" s="33"/>
      <c r="Q109" s="33"/>
      <c r="R109" s="33"/>
      <c r="S109" s="33"/>
      <c r="T109" s="33"/>
      <c r="U109" s="33"/>
      <c r="V109" s="33"/>
      <c r="W109" s="33"/>
      <c r="X109" s="33"/>
      <c r="Y109" s="33"/>
      <c r="Z109" s="33"/>
      <c r="AA109" s="33"/>
      <c r="AB109" s="30"/>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30"/>
      <c r="B110" s="33"/>
      <c r="C110" s="44"/>
      <c r="D110" s="44"/>
      <c r="E110" s="33"/>
      <c r="F110" s="36" t="s">
        <v>519</v>
      </c>
      <c r="G110" s="15"/>
      <c r="H110" s="232" t="s">
        <v>454</v>
      </c>
      <c r="I110" s="232"/>
      <c r="J110" s="232"/>
      <c r="K110" s="232"/>
      <c r="L110" s="68"/>
      <c r="M110" s="36"/>
      <c r="N110" s="36"/>
      <c r="O110" s="33"/>
      <c r="P110" s="33"/>
      <c r="Q110" s="33"/>
      <c r="R110" s="33"/>
      <c r="S110" s="33"/>
      <c r="T110" s="33"/>
      <c r="U110" s="33"/>
      <c r="V110" s="33"/>
      <c r="W110" s="33"/>
      <c r="X110" s="33"/>
      <c r="Y110" s="33"/>
      <c r="Z110" s="33"/>
      <c r="AA110" s="33"/>
      <c r="AB110" s="30"/>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30"/>
      <c r="B111" s="15"/>
      <c r="C111" s="17"/>
      <c r="D111" s="17"/>
      <c r="E111" s="17"/>
      <c r="F111" s="15"/>
      <c r="G111" s="17"/>
      <c r="H111" s="17"/>
      <c r="I111" s="17"/>
      <c r="J111" s="17"/>
      <c r="K111" s="17"/>
      <c r="L111" s="17"/>
      <c r="M111" s="17"/>
      <c r="N111" s="17"/>
      <c r="O111" s="17"/>
      <c r="P111" s="17"/>
      <c r="Q111" s="17"/>
      <c r="R111" s="17"/>
      <c r="S111" s="17"/>
      <c r="T111" s="17"/>
      <c r="U111" s="17"/>
      <c r="V111" s="17"/>
      <c r="AB111" s="30"/>
    </row>
    <row r="112" spans="1:230" ht="15" customHeight="1">
      <c r="A112" s="30"/>
      <c r="B112" s="15"/>
      <c r="C112" s="19"/>
      <c r="D112" s="19"/>
      <c r="E112" s="19"/>
      <c r="F112" s="36"/>
      <c r="G112" s="15"/>
      <c r="H112" s="85" t="s">
        <v>3</v>
      </c>
      <c r="I112" s="15"/>
      <c r="J112" s="246">
        <v>0</v>
      </c>
      <c r="K112" s="246"/>
      <c r="L112" s="96" t="s">
        <v>7</v>
      </c>
      <c r="M112" s="19"/>
      <c r="N112" s="19"/>
      <c r="O112" s="19"/>
      <c r="P112" s="19"/>
      <c r="Q112" s="19"/>
      <c r="R112" s="19"/>
      <c r="S112" s="19"/>
      <c r="T112" s="19"/>
      <c r="U112" s="19"/>
      <c r="V112" s="19"/>
      <c r="W112" s="19"/>
      <c r="X112" s="19"/>
      <c r="Y112" s="19"/>
      <c r="Z112" s="19"/>
      <c r="AA112" s="19"/>
      <c r="AB112" s="30"/>
    </row>
    <row r="113" spans="1:28" ht="15" customHeight="1">
      <c r="A113" s="30"/>
      <c r="B113" s="15"/>
      <c r="C113" s="19"/>
      <c r="D113" s="19"/>
      <c r="E113" s="19"/>
      <c r="F113" s="36"/>
      <c r="G113" s="15"/>
      <c r="H113" s="85"/>
      <c r="I113" s="15"/>
      <c r="J113" s="87"/>
      <c r="K113" s="87"/>
      <c r="L113" s="96"/>
      <c r="M113" s="19"/>
      <c r="N113" s="19"/>
      <c r="O113" s="19"/>
      <c r="P113" s="19"/>
      <c r="Q113" s="19"/>
      <c r="R113" s="19"/>
      <c r="S113" s="19"/>
      <c r="T113" s="19"/>
      <c r="U113" s="19"/>
      <c r="V113" s="19"/>
      <c r="W113" s="19"/>
      <c r="X113" s="19"/>
      <c r="Y113" s="19"/>
      <c r="Z113" s="19"/>
      <c r="AA113" s="19"/>
      <c r="AB113" s="30"/>
    </row>
    <row r="114" spans="1:28" ht="15" customHeight="1">
      <c r="A114" s="30"/>
      <c r="B114" s="15"/>
      <c r="C114" s="19"/>
      <c r="D114" s="19"/>
      <c r="E114" s="19"/>
      <c r="F114" s="36"/>
      <c r="G114" s="15"/>
      <c r="H114" s="85" t="s">
        <v>5</v>
      </c>
      <c r="I114" s="15"/>
      <c r="J114" s="246">
        <v>0</v>
      </c>
      <c r="K114" s="246"/>
      <c r="L114" s="96" t="s">
        <v>7</v>
      </c>
      <c r="M114" s="19"/>
      <c r="N114" s="19"/>
      <c r="O114" s="19"/>
      <c r="P114" s="19"/>
      <c r="Q114" s="19"/>
      <c r="R114" s="19"/>
      <c r="S114" s="19"/>
      <c r="T114" s="19"/>
      <c r="U114" s="19"/>
      <c r="V114" s="19"/>
      <c r="W114" s="19"/>
      <c r="X114" s="19"/>
      <c r="Y114" s="19"/>
      <c r="Z114" s="19"/>
      <c r="AA114" s="19"/>
      <c r="AB114" s="30"/>
    </row>
    <row r="115" spans="1:28" ht="15" customHeight="1">
      <c r="A115" s="30"/>
      <c r="B115" s="15"/>
      <c r="C115" s="19"/>
      <c r="D115" s="19"/>
      <c r="E115" s="19"/>
      <c r="F115" s="36"/>
      <c r="G115" s="15"/>
      <c r="H115" s="85"/>
      <c r="I115" s="15"/>
      <c r="J115" s="87"/>
      <c r="K115" s="87"/>
      <c r="L115" s="96"/>
      <c r="M115" s="19"/>
      <c r="N115" s="19"/>
      <c r="O115" s="19"/>
      <c r="P115" s="19"/>
      <c r="Q115" s="115" t="str">
        <f>M27&amp;" [m]"</f>
        <v>4,95 [m]</v>
      </c>
      <c r="R115" s="111"/>
      <c r="S115" s="111"/>
      <c r="T115" s="111"/>
      <c r="U115" s="111"/>
      <c r="V115" s="111"/>
      <c r="W115" s="79" t="str">
        <f>M24&amp;" [m]"</f>
        <v>3,35 [m]</v>
      </c>
      <c r="X115" s="111"/>
      <c r="Y115" s="19"/>
      <c r="Z115" s="19"/>
      <c r="AA115" s="19"/>
      <c r="AB115" s="30"/>
    </row>
    <row r="116" spans="1:28" ht="15" customHeight="1">
      <c r="A116" s="30"/>
      <c r="B116" s="15"/>
      <c r="C116" s="19"/>
      <c r="D116" s="19"/>
      <c r="E116" s="33"/>
      <c r="F116" s="36" t="s">
        <v>447</v>
      </c>
      <c r="G116" s="15"/>
      <c r="H116" s="232" t="s">
        <v>454</v>
      </c>
      <c r="I116" s="232"/>
      <c r="J116" s="232"/>
      <c r="K116" s="232"/>
      <c r="L116" s="36"/>
      <c r="M116" s="19"/>
      <c r="N116" s="19"/>
      <c r="O116" s="19"/>
      <c r="P116" s="19"/>
      <c r="Q116" s="19"/>
      <c r="R116" s="19"/>
      <c r="S116" s="19"/>
      <c r="T116" s="19"/>
      <c r="U116" s="19"/>
      <c r="V116" s="19"/>
      <c r="W116" s="19"/>
      <c r="X116" s="19"/>
      <c r="Y116" s="19"/>
      <c r="Z116" s="19"/>
      <c r="AA116" s="19"/>
      <c r="AB116" s="30"/>
    </row>
    <row r="117" spans="1:28" ht="15" customHeight="1">
      <c r="A117" s="30"/>
      <c r="B117" s="15"/>
      <c r="C117" s="19"/>
      <c r="D117" s="19"/>
      <c r="E117" s="15"/>
      <c r="F117" s="15"/>
      <c r="G117" s="15"/>
      <c r="H117" s="15"/>
      <c r="I117" s="15"/>
      <c r="J117" s="15"/>
      <c r="K117" s="36"/>
      <c r="L117" s="36"/>
      <c r="M117" s="19"/>
      <c r="N117" s="19"/>
      <c r="O117" s="19"/>
      <c r="P117" s="19"/>
      <c r="Q117" s="19"/>
      <c r="R117" s="19"/>
      <c r="S117" s="19"/>
      <c r="T117" s="19"/>
      <c r="U117" s="19"/>
      <c r="V117" s="19"/>
      <c r="W117" s="19"/>
      <c r="X117" s="19"/>
      <c r="Y117" s="19"/>
      <c r="Z117" s="19"/>
      <c r="AA117" s="19"/>
      <c r="AB117" s="30"/>
    </row>
    <row r="118" spans="1:28" ht="15" customHeight="1">
      <c r="A118" s="30"/>
      <c r="B118" s="15"/>
      <c r="C118" s="19"/>
      <c r="D118" s="19"/>
      <c r="E118" s="108" t="s">
        <v>489</v>
      </c>
      <c r="F118" s="15"/>
      <c r="G118" s="15"/>
      <c r="H118" s="15"/>
      <c r="I118" s="15"/>
      <c r="J118" s="15"/>
      <c r="K118" s="36"/>
      <c r="L118" s="36"/>
      <c r="M118" s="19"/>
      <c r="N118" s="19"/>
      <c r="O118" s="19"/>
      <c r="P118" s="19"/>
      <c r="Q118" s="19"/>
      <c r="R118" s="19"/>
      <c r="S118" s="19"/>
      <c r="T118" s="19"/>
      <c r="U118" s="19"/>
      <c r="V118" s="19"/>
      <c r="W118" s="19"/>
      <c r="X118" s="19"/>
      <c r="Y118" s="19"/>
      <c r="Z118" s="19"/>
      <c r="AA118" s="19"/>
      <c r="AB118" s="30"/>
    </row>
    <row r="119" spans="1:28" ht="15" customHeight="1">
      <c r="A119" s="30"/>
      <c r="B119" s="15"/>
      <c r="C119" s="19"/>
      <c r="D119" s="19"/>
      <c r="E119" s="118"/>
      <c r="F119" s="84"/>
      <c r="G119" s="84"/>
      <c r="H119" s="84"/>
      <c r="I119" s="84"/>
      <c r="J119" s="84"/>
      <c r="K119" s="40"/>
      <c r="L119" s="40"/>
      <c r="M119" s="117"/>
      <c r="N119" s="117"/>
      <c r="O119" s="19"/>
      <c r="P119" s="19"/>
      <c r="Q119" s="19"/>
      <c r="R119" s="19"/>
      <c r="S119" s="19"/>
      <c r="T119" s="19"/>
      <c r="U119" s="19"/>
      <c r="V119" s="19"/>
      <c r="W119" s="19"/>
      <c r="X119" s="19"/>
      <c r="Y119" s="19"/>
      <c r="Z119" s="19"/>
      <c r="AA119" s="19"/>
      <c r="AB119" s="30"/>
    </row>
    <row r="120" spans="1:28" ht="15" customHeight="1">
      <c r="A120" s="30"/>
      <c r="B120" s="15"/>
      <c r="C120" s="19"/>
      <c r="D120" s="19"/>
      <c r="E120" s="33"/>
      <c r="F120" s="33"/>
      <c r="G120" s="15"/>
      <c r="H120" s="15"/>
      <c r="I120" s="15"/>
      <c r="J120" s="15"/>
      <c r="K120" s="36"/>
      <c r="L120" s="36"/>
      <c r="M120" s="19"/>
      <c r="N120" s="19"/>
      <c r="O120" s="19"/>
      <c r="P120" s="19"/>
      <c r="Q120" s="19"/>
      <c r="R120" s="19"/>
      <c r="S120" s="19"/>
      <c r="T120" s="19"/>
      <c r="U120" s="19"/>
      <c r="V120" s="19"/>
      <c r="W120" s="19"/>
      <c r="X120" s="19"/>
      <c r="Y120" s="19"/>
      <c r="Z120" s="19"/>
      <c r="AA120" s="19"/>
      <c r="AB120" s="30"/>
    </row>
    <row r="121" spans="1:28" ht="15" customHeight="1">
      <c r="A121" s="30"/>
      <c r="B121" s="15"/>
      <c r="C121" s="19"/>
      <c r="D121" s="19"/>
      <c r="E121" s="36"/>
      <c r="F121" s="36" t="s">
        <v>474</v>
      </c>
      <c r="G121" s="29"/>
      <c r="H121" s="15"/>
      <c r="I121" s="90"/>
      <c r="J121" s="90"/>
      <c r="K121" s="90"/>
      <c r="L121" s="246" t="s">
        <v>458</v>
      </c>
      <c r="M121" s="246"/>
      <c r="N121" s="90"/>
      <c r="O121" s="19"/>
      <c r="P121" s="19"/>
      <c r="Q121" s="19"/>
      <c r="R121" s="19"/>
      <c r="S121" s="19"/>
      <c r="T121" s="19"/>
      <c r="U121" s="19"/>
      <c r="V121" s="19"/>
      <c r="W121" s="19"/>
      <c r="X121" s="19"/>
      <c r="Y121" s="19"/>
      <c r="Z121" s="19"/>
      <c r="AA121" s="19"/>
      <c r="AB121" s="30"/>
    </row>
    <row r="122" spans="1:28" ht="15" customHeight="1">
      <c r="A122" s="30"/>
      <c r="B122" s="15"/>
      <c r="C122" s="19"/>
      <c r="D122" s="19"/>
      <c r="E122" s="33"/>
      <c r="F122" s="33"/>
      <c r="G122" s="15"/>
      <c r="H122" s="15"/>
      <c r="I122" s="15"/>
      <c r="J122" s="15"/>
      <c r="K122" s="36"/>
      <c r="L122" s="36"/>
      <c r="M122" s="19"/>
      <c r="N122" s="19"/>
      <c r="O122" s="19"/>
      <c r="P122" s="19"/>
      <c r="Q122" s="19"/>
      <c r="R122" s="19"/>
      <c r="S122" s="19"/>
      <c r="T122" s="19"/>
      <c r="U122" s="19"/>
      <c r="V122" s="19"/>
      <c r="W122" s="19"/>
      <c r="X122" s="19"/>
      <c r="Y122" s="19"/>
      <c r="Z122" s="19"/>
      <c r="AA122" s="19"/>
      <c r="AB122" s="30"/>
    </row>
    <row r="123" spans="1:28" ht="15" customHeight="1">
      <c r="A123" s="30"/>
      <c r="B123" s="15"/>
      <c r="C123" s="19"/>
      <c r="D123" s="19"/>
      <c r="E123" s="108"/>
      <c r="F123" s="15"/>
      <c r="G123" s="15"/>
      <c r="H123" s="15"/>
      <c r="I123" s="15"/>
      <c r="J123" s="15"/>
      <c r="K123" s="36"/>
      <c r="L123" s="36"/>
      <c r="M123" s="19"/>
      <c r="N123" s="19"/>
      <c r="O123" s="19"/>
      <c r="P123" s="19"/>
      <c r="Q123" s="19"/>
      <c r="R123" s="19"/>
      <c r="S123" s="19"/>
      <c r="T123" s="19"/>
      <c r="U123" s="19"/>
      <c r="V123" s="19"/>
      <c r="W123" s="19"/>
      <c r="X123" s="19"/>
      <c r="Y123" s="19"/>
      <c r="Z123" s="19"/>
      <c r="AA123" s="19"/>
      <c r="AB123" s="30"/>
    </row>
    <row r="124" spans="1:28" ht="15" customHeight="1">
      <c r="A124" s="30"/>
      <c r="B124" s="15"/>
      <c r="C124" s="19"/>
      <c r="D124" s="19"/>
      <c r="E124" s="108"/>
      <c r="F124" s="15"/>
      <c r="G124" s="15"/>
      <c r="H124" s="15"/>
      <c r="I124" s="15"/>
      <c r="J124" s="15"/>
      <c r="K124" s="36"/>
      <c r="L124" s="36"/>
      <c r="M124" s="19"/>
      <c r="N124" s="19"/>
      <c r="O124" s="19"/>
      <c r="P124" s="19"/>
      <c r="Q124" s="19"/>
      <c r="R124" s="19"/>
      <c r="S124" s="19"/>
      <c r="T124" s="19"/>
      <c r="U124" s="19"/>
      <c r="V124" s="19"/>
      <c r="W124" s="19"/>
      <c r="X124" s="19"/>
      <c r="Y124" s="19"/>
      <c r="Z124" s="19"/>
      <c r="AA124" s="19"/>
      <c r="AB124" s="30"/>
    </row>
    <row r="125" spans="1:28" ht="15" customHeight="1">
      <c r="A125" s="30"/>
      <c r="B125" s="15"/>
      <c r="C125" s="100"/>
      <c r="D125" s="17"/>
      <c r="E125" s="17"/>
      <c r="F125" s="15"/>
      <c r="G125" s="17"/>
      <c r="H125" s="17"/>
      <c r="I125" s="17"/>
      <c r="J125" s="17"/>
      <c r="K125" s="17"/>
      <c r="L125" s="17"/>
      <c r="M125" s="100"/>
      <c r="N125" s="19"/>
      <c r="O125" s="19"/>
      <c r="P125" s="19"/>
      <c r="Q125" s="19"/>
      <c r="R125" s="19"/>
      <c r="S125" s="19"/>
      <c r="T125" s="19"/>
      <c r="U125" s="19"/>
      <c r="V125" s="19"/>
      <c r="W125" s="19"/>
      <c r="X125" s="19"/>
      <c r="Y125" s="19"/>
      <c r="Z125" s="19"/>
      <c r="AA125" s="19"/>
      <c r="AB125" s="30"/>
    </row>
    <row r="126" spans="1:28" ht="15" customHeight="1">
      <c r="A126" s="30"/>
      <c r="B126" s="15"/>
      <c r="C126" s="33"/>
      <c r="D126" s="104" t="s">
        <v>526</v>
      </c>
      <c r="E126" s="43"/>
      <c r="F126" s="42"/>
      <c r="G126" s="42"/>
      <c r="H126" s="43"/>
      <c r="I126" s="104" t="s">
        <v>527</v>
      </c>
      <c r="J126" s="43"/>
      <c r="K126" s="43"/>
      <c r="L126" s="104" t="s">
        <v>533</v>
      </c>
      <c r="M126" s="43"/>
      <c r="N126" s="43"/>
      <c r="O126" s="104" t="s">
        <v>534</v>
      </c>
      <c r="P126" s="43"/>
      <c r="Q126" s="43"/>
      <c r="R126" s="19"/>
      <c r="S126" s="19"/>
      <c r="T126" s="19"/>
      <c r="U126" s="19"/>
      <c r="V126" s="19"/>
      <c r="W126" s="19"/>
      <c r="X126" s="19"/>
      <c r="Y126" s="19"/>
      <c r="Z126" s="19"/>
      <c r="AA126" s="19"/>
      <c r="AB126" s="30"/>
    </row>
    <row r="127" spans="1:28" ht="15" customHeight="1">
      <c r="A127" s="30"/>
      <c r="B127" s="15"/>
      <c r="C127" s="33"/>
      <c r="D127" s="37"/>
      <c r="E127" s="33"/>
      <c r="F127" s="37"/>
      <c r="G127" s="37"/>
      <c r="H127" s="33"/>
      <c r="I127" s="33"/>
      <c r="J127" s="17"/>
      <c r="K127" s="17"/>
      <c r="L127" s="17"/>
      <c r="M127" s="17"/>
      <c r="N127" s="19"/>
      <c r="O127" s="19"/>
      <c r="P127" s="19"/>
      <c r="Q127" s="19"/>
      <c r="R127" s="19"/>
      <c r="S127" s="19"/>
      <c r="T127" s="19"/>
      <c r="U127" s="19"/>
      <c r="V127" s="19"/>
      <c r="W127" s="19"/>
      <c r="X127" s="19"/>
      <c r="Y127" s="19"/>
      <c r="Z127" s="19"/>
      <c r="AA127" s="19"/>
      <c r="AB127" s="30"/>
    </row>
    <row r="128" spans="1:28" ht="15" customHeight="1">
      <c r="A128" s="30"/>
      <c r="B128" s="15"/>
      <c r="C128" s="36" t="s">
        <v>531</v>
      </c>
      <c r="D128" s="15"/>
      <c r="E128" s="253" t="str">
        <f>Obliczenia4!F63&amp;", "&amp;Obliczenia4!H63</f>
        <v>Spadzisty, Izolowany</v>
      </c>
      <c r="F128" s="253"/>
      <c r="G128" s="253"/>
      <c r="H128" s="253"/>
      <c r="I128" s="105">
        <f>Obliczenia4!L40</f>
        <v>0</v>
      </c>
      <c r="J128" s="46" t="s">
        <v>17</v>
      </c>
      <c r="K128" s="107"/>
      <c r="L128" s="105">
        <f>Obliczenia4!L68</f>
        <v>414</v>
      </c>
      <c r="M128" s="46" t="s">
        <v>17</v>
      </c>
      <c r="N128" s="19"/>
      <c r="O128" s="105">
        <f>Obliczenia4!L55</f>
        <v>165</v>
      </c>
      <c r="P128" s="46" t="s">
        <v>17</v>
      </c>
      <c r="Q128" s="19"/>
      <c r="R128" s="19"/>
      <c r="S128" s="19"/>
      <c r="T128" s="19"/>
      <c r="U128" s="19"/>
      <c r="V128" s="19"/>
      <c r="W128" s="19"/>
      <c r="X128" s="19"/>
      <c r="Y128" s="19"/>
      <c r="Z128" s="19"/>
      <c r="AA128" s="19"/>
      <c r="AB128" s="30"/>
    </row>
    <row r="129" spans="1:230" ht="15" customHeight="1">
      <c r="A129" s="30"/>
      <c r="B129" s="15"/>
      <c r="C129" s="19"/>
      <c r="D129" s="19"/>
      <c r="E129" s="108"/>
      <c r="F129" s="15"/>
      <c r="G129" s="15"/>
      <c r="H129" s="15"/>
      <c r="I129" s="15"/>
      <c r="J129" s="15"/>
      <c r="K129" s="36"/>
      <c r="L129" s="36"/>
      <c r="M129" s="19"/>
      <c r="N129" s="19"/>
      <c r="O129" s="19"/>
      <c r="P129" s="19"/>
      <c r="Q129" s="19"/>
      <c r="R129" s="19"/>
      <c r="S129" s="19"/>
      <c r="T129" s="19"/>
      <c r="U129" s="19"/>
      <c r="V129" s="19"/>
      <c r="W129" s="19"/>
      <c r="X129" s="19"/>
      <c r="Y129" s="19"/>
      <c r="Z129" s="19"/>
      <c r="AA129" s="19"/>
      <c r="AB129" s="30"/>
    </row>
    <row r="130" spans="1:230" ht="15" customHeight="1">
      <c r="A130" s="30"/>
      <c r="B130" s="15"/>
      <c r="C130" s="45" t="s">
        <v>521</v>
      </c>
      <c r="D130" s="17"/>
      <c r="E130" s="17"/>
      <c r="F130" s="105"/>
      <c r="G130" s="46"/>
      <c r="H130" s="15"/>
      <c r="I130" s="283">
        <f>I128+L128+O128</f>
        <v>579</v>
      </c>
      <c r="J130" s="46" t="s">
        <v>17</v>
      </c>
      <c r="K130" s="36"/>
      <c r="L130" s="36"/>
      <c r="M130" s="19"/>
      <c r="N130" s="19"/>
      <c r="O130" s="19"/>
      <c r="P130" s="19"/>
      <c r="Q130" s="19"/>
      <c r="R130" s="19"/>
      <c r="S130" s="19"/>
      <c r="T130" s="19"/>
      <c r="U130" s="19"/>
      <c r="V130" s="19"/>
      <c r="W130" s="19"/>
      <c r="X130" s="19"/>
      <c r="Y130" s="19"/>
      <c r="Z130" s="19"/>
      <c r="AA130" s="19"/>
      <c r="AB130" s="30"/>
    </row>
    <row r="131" spans="1:230" ht="15" customHeight="1">
      <c r="A131" s="30"/>
      <c r="B131" s="15"/>
      <c r="C131" s="19"/>
      <c r="D131" s="19"/>
      <c r="E131" s="15"/>
      <c r="F131" s="15"/>
      <c r="G131" s="15"/>
      <c r="H131" s="15"/>
      <c r="I131" s="15"/>
      <c r="J131" s="15"/>
      <c r="K131" s="36"/>
      <c r="L131" s="36"/>
      <c r="M131" s="19"/>
      <c r="N131" s="19"/>
      <c r="O131" s="19"/>
      <c r="P131" s="19"/>
      <c r="Q131" s="19"/>
      <c r="R131" s="19"/>
      <c r="S131" s="19"/>
      <c r="T131" s="19"/>
      <c r="U131" s="19"/>
      <c r="V131" s="19"/>
      <c r="W131" s="19"/>
      <c r="X131" s="19"/>
      <c r="Y131" s="19"/>
      <c r="Z131" s="19"/>
      <c r="AA131" s="19"/>
      <c r="AB131" s="30"/>
    </row>
    <row r="132" spans="1:230" ht="9" customHeight="1">
      <c r="A132" s="30"/>
      <c r="B132" s="15"/>
      <c r="C132" s="19"/>
      <c r="D132" s="19"/>
      <c r="E132" s="15"/>
      <c r="F132" s="15"/>
      <c r="G132" s="15"/>
      <c r="H132" s="15"/>
      <c r="I132" s="15"/>
      <c r="J132" s="15"/>
      <c r="K132" s="36"/>
      <c r="L132" s="36"/>
      <c r="M132" s="19"/>
      <c r="N132" s="19"/>
      <c r="O132" s="19"/>
      <c r="P132" s="19"/>
      <c r="Q132" s="19"/>
      <c r="R132" s="19"/>
      <c r="S132" s="19"/>
      <c r="T132" s="19"/>
      <c r="U132" s="19"/>
      <c r="V132" s="19"/>
      <c r="W132" s="19"/>
      <c r="X132" s="19"/>
      <c r="Y132" s="19"/>
      <c r="Z132" s="19"/>
      <c r="AA132" s="19"/>
      <c r="AB132" s="30"/>
    </row>
    <row r="133" spans="1:230" customFormat="1">
      <c r="A133" s="30"/>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0"/>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30"/>
      <c r="B134" s="35"/>
      <c r="C134" s="41" t="s">
        <v>537</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0"/>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30"/>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0"/>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ht="15" customHeight="1">
      <c r="A136" s="30"/>
      <c r="B136" s="15"/>
      <c r="C136" s="19"/>
      <c r="D136" s="19"/>
      <c r="E136" s="15"/>
      <c r="F136" s="15"/>
      <c r="G136" s="15"/>
      <c r="H136" s="15"/>
      <c r="I136" s="15"/>
      <c r="J136" s="15"/>
      <c r="K136" s="36"/>
      <c r="L136" s="36"/>
      <c r="M136" s="19"/>
      <c r="N136" s="19"/>
      <c r="O136" s="19"/>
      <c r="P136" s="19"/>
      <c r="Q136" s="19"/>
      <c r="R136" s="19"/>
      <c r="S136" s="19"/>
      <c r="T136" s="19"/>
      <c r="U136" s="19"/>
      <c r="V136" s="19"/>
      <c r="W136" s="19"/>
      <c r="X136" s="19"/>
      <c r="Y136" s="19"/>
      <c r="Z136" s="19"/>
      <c r="AA136" s="19"/>
      <c r="AB136" s="30"/>
    </row>
    <row r="137" spans="1:230" ht="15" customHeight="1">
      <c r="A137" s="30"/>
      <c r="B137" s="15"/>
      <c r="C137" s="15"/>
      <c r="D137" s="15"/>
      <c r="E137" s="36"/>
      <c r="F137" s="36"/>
      <c r="G137" s="36"/>
      <c r="H137" s="36"/>
      <c r="I137" s="33"/>
      <c r="J137" s="15"/>
      <c r="K137" s="15"/>
      <c r="L137" s="15"/>
      <c r="M137" s="15"/>
      <c r="N137" s="15"/>
      <c r="O137" s="15"/>
      <c r="P137" s="36"/>
      <c r="Q137" s="36"/>
      <c r="R137" s="36"/>
      <c r="S137" s="36"/>
      <c r="T137" s="19"/>
      <c r="U137" s="19"/>
      <c r="V137" s="19"/>
      <c r="W137" s="19"/>
      <c r="X137" s="19"/>
      <c r="Y137" s="19"/>
      <c r="Z137" s="19"/>
      <c r="AA137" s="19"/>
      <c r="AB137" s="30"/>
    </row>
    <row r="138" spans="1:230" ht="15" customHeight="1">
      <c r="A138" s="30"/>
      <c r="B138" s="15"/>
      <c r="C138" s="36" t="s">
        <v>31</v>
      </c>
      <c r="D138" s="36"/>
      <c r="E138" s="36"/>
      <c r="F138" s="36"/>
      <c r="G138" s="134" t="s">
        <v>458</v>
      </c>
      <c r="H138" s="36"/>
      <c r="I138" s="76" t="str">
        <f>Obliczenia4!C73&amp;" [W]"</f>
        <v>150 [W]</v>
      </c>
      <c r="J138" s="46"/>
      <c r="K138" s="15"/>
      <c r="L138" s="15"/>
      <c r="M138" s="36" t="s">
        <v>532</v>
      </c>
      <c r="N138" s="15"/>
      <c r="O138" s="36"/>
      <c r="P138" s="36"/>
      <c r="Q138" s="252" t="s">
        <v>459</v>
      </c>
      <c r="R138" s="252"/>
      <c r="S138" s="39"/>
      <c r="T138" s="76" t="str">
        <f>Obliczenia4!C75&amp;" [W]"</f>
        <v>75 [W]</v>
      </c>
      <c r="U138" s="19"/>
      <c r="V138" s="19"/>
      <c r="W138" s="19"/>
      <c r="X138" s="19"/>
      <c r="Y138" s="19"/>
      <c r="Z138" s="19"/>
      <c r="AA138" s="19"/>
      <c r="AB138" s="30"/>
    </row>
    <row r="139" spans="1:230" ht="15" customHeight="1">
      <c r="A139" s="30"/>
      <c r="B139" s="15"/>
      <c r="C139" s="40"/>
      <c r="D139" s="40"/>
      <c r="E139" s="40"/>
      <c r="F139" s="40"/>
      <c r="G139" s="40"/>
      <c r="H139" s="40"/>
      <c r="I139" s="80"/>
      <c r="J139" s="15"/>
      <c r="K139" s="15"/>
      <c r="L139" s="15"/>
      <c r="M139" s="40"/>
      <c r="N139" s="84"/>
      <c r="O139" s="40"/>
      <c r="P139" s="40"/>
      <c r="Q139" s="40"/>
      <c r="R139" s="40"/>
      <c r="S139" s="40"/>
      <c r="T139" s="117"/>
      <c r="U139" s="117"/>
      <c r="V139" s="19"/>
      <c r="W139" s="19"/>
      <c r="X139" s="19"/>
      <c r="Y139" s="19"/>
      <c r="Z139" s="19"/>
      <c r="AA139" s="19"/>
      <c r="AB139" s="30"/>
    </row>
    <row r="140" spans="1:230" ht="15" customHeight="1">
      <c r="A140" s="30"/>
      <c r="B140" s="15"/>
      <c r="C140" s="68"/>
      <c r="D140" s="68"/>
      <c r="E140" s="68"/>
      <c r="F140" s="36"/>
      <c r="G140" s="38"/>
      <c r="H140" s="36"/>
      <c r="I140" s="76"/>
      <c r="J140" s="15"/>
      <c r="K140" s="15"/>
      <c r="L140" s="15"/>
      <c r="M140" s="68"/>
      <c r="N140" s="15"/>
      <c r="O140" s="68"/>
      <c r="P140" s="68"/>
      <c r="Q140" s="36"/>
      <c r="R140" s="38"/>
      <c r="S140" s="36"/>
      <c r="T140" s="19"/>
      <c r="U140" s="19"/>
      <c r="V140" s="19"/>
      <c r="W140" s="19"/>
      <c r="X140" s="19"/>
      <c r="Y140" s="19"/>
      <c r="Z140" s="19"/>
      <c r="AA140" s="19"/>
      <c r="AB140" s="30"/>
    </row>
    <row r="141" spans="1:230" ht="15" customHeight="1">
      <c r="A141" s="30"/>
      <c r="B141" s="15"/>
      <c r="C141" s="36" t="s">
        <v>32</v>
      </c>
      <c r="D141" s="36"/>
      <c r="E141" s="36"/>
      <c r="F141" s="36"/>
      <c r="G141" s="134" t="s">
        <v>458</v>
      </c>
      <c r="H141" s="36"/>
      <c r="I141" s="76" t="str">
        <f>Obliczenia4!C74&amp;" [W]"</f>
        <v>25 [W]</v>
      </c>
      <c r="J141" s="15"/>
      <c r="K141" s="15"/>
      <c r="L141" s="15"/>
      <c r="M141" s="36" t="s">
        <v>26</v>
      </c>
      <c r="N141" s="15"/>
      <c r="O141" s="36"/>
      <c r="P141" s="36"/>
      <c r="Q141" s="252" t="s">
        <v>458</v>
      </c>
      <c r="R141" s="252"/>
      <c r="S141" s="39"/>
      <c r="T141" s="76" t="str">
        <f>Obliczenia4!C77&amp;" [W]"</f>
        <v>150 [W]</v>
      </c>
      <c r="U141" s="19"/>
      <c r="V141" s="19"/>
      <c r="W141" s="19"/>
      <c r="X141" s="19"/>
      <c r="Y141" s="19"/>
      <c r="Z141" s="19"/>
      <c r="AA141" s="19"/>
      <c r="AB141" s="30"/>
    </row>
    <row r="142" spans="1:230" ht="15" customHeight="1">
      <c r="A142" s="30"/>
      <c r="B142" s="15"/>
      <c r="C142" s="40"/>
      <c r="D142" s="40"/>
      <c r="E142" s="40"/>
      <c r="F142" s="40"/>
      <c r="G142" s="40"/>
      <c r="H142" s="40"/>
      <c r="I142" s="80"/>
      <c r="J142" s="15"/>
      <c r="K142" s="15"/>
      <c r="L142" s="15"/>
      <c r="M142" s="40"/>
      <c r="N142" s="84"/>
      <c r="O142" s="40"/>
      <c r="P142" s="40"/>
      <c r="Q142" s="40"/>
      <c r="R142" s="40"/>
      <c r="S142" s="40"/>
      <c r="T142" s="117"/>
      <c r="U142" s="117"/>
      <c r="V142" s="19"/>
      <c r="W142" s="19"/>
      <c r="X142" s="19"/>
      <c r="Y142" s="19"/>
      <c r="Z142" s="19"/>
      <c r="AA142" s="19"/>
      <c r="AB142" s="30"/>
    </row>
    <row r="143" spans="1:230" ht="15" customHeight="1">
      <c r="A143" s="30"/>
      <c r="B143" s="15"/>
      <c r="C143" s="68"/>
      <c r="D143" s="68"/>
      <c r="E143" s="68"/>
      <c r="F143" s="36"/>
      <c r="G143" s="36"/>
      <c r="H143" s="36"/>
      <c r="I143" s="76"/>
      <c r="J143" s="15"/>
      <c r="K143" s="15"/>
      <c r="L143" s="15"/>
      <c r="M143" s="68"/>
      <c r="N143" s="15"/>
      <c r="O143" s="68"/>
      <c r="P143" s="68"/>
      <c r="Q143" s="36"/>
      <c r="R143" s="36"/>
      <c r="S143" s="36"/>
      <c r="T143" s="19"/>
      <c r="U143" s="19"/>
      <c r="V143" s="19"/>
      <c r="W143" s="19"/>
      <c r="X143" s="19"/>
      <c r="Y143" s="19"/>
      <c r="Z143" s="19"/>
      <c r="AA143" s="19"/>
      <c r="AB143" s="30"/>
    </row>
    <row r="144" spans="1:230" ht="15" customHeight="1">
      <c r="A144" s="30"/>
      <c r="B144" s="15"/>
      <c r="C144" s="36" t="s">
        <v>34</v>
      </c>
      <c r="D144" s="36"/>
      <c r="E144" s="36"/>
      <c r="F144" s="36"/>
      <c r="G144" s="134" t="s">
        <v>459</v>
      </c>
      <c r="H144" s="36"/>
      <c r="I144" s="76" t="str">
        <f>Obliczenia4!C76&amp;" [W]"</f>
        <v>175 [W]</v>
      </c>
      <c r="J144" s="15"/>
      <c r="K144" s="15"/>
      <c r="L144" s="15"/>
      <c r="M144" s="36" t="s">
        <v>28</v>
      </c>
      <c r="N144" s="15"/>
      <c r="O144" s="36"/>
      <c r="P144" s="36"/>
      <c r="Q144" s="252">
        <v>2</v>
      </c>
      <c r="R144" s="252"/>
      <c r="S144" s="39"/>
      <c r="T144" s="76" t="str">
        <f>Obliczenia4!F82&amp;" [W/os]"</f>
        <v>115 [W/os]</v>
      </c>
      <c r="U144" s="19"/>
      <c r="V144" s="19"/>
      <c r="W144" s="19"/>
      <c r="X144" s="19"/>
      <c r="Y144" s="19"/>
      <c r="Z144" s="19"/>
      <c r="AA144" s="19"/>
      <c r="AB144" s="30"/>
    </row>
    <row r="145" spans="1:230" ht="15" customHeight="1">
      <c r="A145" s="30"/>
      <c r="B145" s="15"/>
      <c r="C145" s="40"/>
      <c r="D145" s="40"/>
      <c r="E145" s="40"/>
      <c r="F145" s="40"/>
      <c r="G145" s="40"/>
      <c r="H145" s="40"/>
      <c r="I145" s="80"/>
      <c r="J145" s="15"/>
      <c r="K145" s="15"/>
      <c r="L145" s="15"/>
      <c r="M145" s="40"/>
      <c r="N145" s="84"/>
      <c r="O145" s="40"/>
      <c r="P145" s="40"/>
      <c r="Q145" s="40"/>
      <c r="R145" s="40"/>
      <c r="S145" s="40"/>
      <c r="T145" s="117"/>
      <c r="U145" s="117"/>
      <c r="V145" s="19"/>
      <c r="W145" s="19"/>
      <c r="X145" s="19"/>
      <c r="Y145" s="19"/>
      <c r="Z145" s="19"/>
      <c r="AA145" s="19"/>
      <c r="AB145" s="30"/>
    </row>
    <row r="146" spans="1:230" ht="15" customHeight="1">
      <c r="A146" s="30"/>
      <c r="B146" s="15"/>
      <c r="C146" s="19"/>
      <c r="D146" s="19"/>
      <c r="E146" s="15"/>
      <c r="F146" s="15"/>
      <c r="G146" s="15"/>
      <c r="H146" s="15"/>
      <c r="I146" s="15"/>
      <c r="J146" s="15"/>
      <c r="K146" s="36"/>
      <c r="L146" s="36"/>
      <c r="M146" s="19"/>
      <c r="N146" s="19"/>
      <c r="O146" s="19"/>
      <c r="P146" s="19"/>
      <c r="Q146" s="19"/>
      <c r="R146" s="19"/>
      <c r="S146" s="19"/>
      <c r="T146" s="19"/>
      <c r="U146" s="19"/>
      <c r="V146" s="19"/>
      <c r="W146" s="19"/>
      <c r="X146" s="19"/>
      <c r="Y146" s="19"/>
      <c r="Z146" s="19"/>
      <c r="AA146" s="19"/>
      <c r="AB146" s="30"/>
    </row>
    <row r="147" spans="1:230" ht="15" customHeight="1">
      <c r="A147" s="30"/>
      <c r="B147" s="15"/>
      <c r="C147" s="19"/>
      <c r="D147" s="19"/>
      <c r="E147" s="15"/>
      <c r="F147" s="15"/>
      <c r="G147" s="15"/>
      <c r="H147" s="15"/>
      <c r="I147" s="15"/>
      <c r="J147" s="15"/>
      <c r="K147" s="36"/>
      <c r="L147" s="36"/>
      <c r="M147" s="19"/>
      <c r="N147" s="19"/>
      <c r="O147" s="19"/>
      <c r="P147" s="19"/>
      <c r="Q147" s="19"/>
      <c r="R147" s="19"/>
      <c r="S147" s="19"/>
      <c r="T147" s="19"/>
      <c r="U147" s="19"/>
      <c r="V147" s="19"/>
      <c r="W147" s="19"/>
      <c r="X147" s="19"/>
      <c r="Y147" s="19"/>
      <c r="Z147" s="19"/>
      <c r="AA147" s="19"/>
      <c r="AB147" s="30"/>
    </row>
    <row r="148" spans="1:230" ht="15" customHeight="1">
      <c r="A148" s="30"/>
      <c r="B148" s="15"/>
      <c r="C148" s="100"/>
      <c r="D148" s="17"/>
      <c r="E148" s="17"/>
      <c r="F148" s="15"/>
      <c r="G148" s="17"/>
      <c r="H148" s="17"/>
      <c r="I148" s="17"/>
      <c r="J148" s="17"/>
      <c r="K148" s="17"/>
      <c r="L148" s="17"/>
      <c r="M148" s="100"/>
      <c r="N148" s="19"/>
      <c r="O148" s="19"/>
      <c r="P148" s="19"/>
      <c r="Q148" s="19"/>
      <c r="R148" s="19"/>
      <c r="S148" s="19"/>
      <c r="T148" s="19"/>
      <c r="U148" s="19"/>
      <c r="V148" s="19"/>
      <c r="W148" s="19"/>
      <c r="X148" s="19"/>
      <c r="Y148" s="19"/>
      <c r="Z148" s="19"/>
      <c r="AA148" s="19"/>
      <c r="AB148" s="30"/>
    </row>
    <row r="149" spans="1:230" ht="15" customHeight="1">
      <c r="A149" s="30"/>
      <c r="B149" s="15"/>
      <c r="C149" s="33"/>
      <c r="D149" s="104" t="s">
        <v>526</v>
      </c>
      <c r="E149" s="43"/>
      <c r="F149" s="42"/>
      <c r="G149" s="42"/>
      <c r="H149" s="43"/>
      <c r="I149" s="104"/>
      <c r="J149" s="43"/>
      <c r="K149" s="33"/>
      <c r="L149" s="116"/>
      <c r="M149" s="33"/>
      <c r="N149" s="19"/>
      <c r="O149" s="19"/>
      <c r="P149" s="19"/>
      <c r="Q149" s="19"/>
      <c r="R149" s="19"/>
      <c r="S149" s="19"/>
      <c r="T149" s="19"/>
      <c r="U149" s="19"/>
      <c r="V149" s="19"/>
      <c r="W149" s="19"/>
      <c r="X149" s="19"/>
      <c r="Y149" s="19"/>
      <c r="Z149" s="19"/>
      <c r="AA149" s="19"/>
      <c r="AB149" s="30"/>
    </row>
    <row r="150" spans="1:230" ht="15" customHeight="1">
      <c r="A150" s="30"/>
      <c r="B150" s="15"/>
      <c r="C150" s="33"/>
      <c r="D150" s="37"/>
      <c r="E150" s="33"/>
      <c r="F150" s="37"/>
      <c r="G150" s="37"/>
      <c r="H150" s="33"/>
      <c r="I150" s="33"/>
      <c r="J150" s="17"/>
      <c r="K150" s="17"/>
      <c r="L150" s="17"/>
      <c r="M150" s="17"/>
      <c r="N150" s="19"/>
      <c r="O150" s="19"/>
      <c r="P150" s="19"/>
      <c r="Q150" s="19"/>
      <c r="R150" s="19"/>
      <c r="S150" s="19"/>
      <c r="T150" s="19"/>
      <c r="U150" s="19"/>
      <c r="V150" s="19"/>
      <c r="W150" s="19"/>
      <c r="X150" s="19"/>
      <c r="Y150" s="19"/>
      <c r="Z150" s="19"/>
      <c r="AA150" s="19"/>
      <c r="AB150" s="30"/>
    </row>
    <row r="151" spans="1:230" ht="15" customHeight="1">
      <c r="A151" s="30"/>
      <c r="B151" s="15"/>
      <c r="C151" s="45" t="s">
        <v>521</v>
      </c>
      <c r="D151" s="17"/>
      <c r="E151" s="17"/>
      <c r="F151" s="105"/>
      <c r="G151" s="46"/>
      <c r="H151" s="15"/>
      <c r="I151" s="283">
        <f>Obliczenia4!L78+Obliczenia4!L83</f>
        <v>555</v>
      </c>
      <c r="J151" s="46" t="s">
        <v>17</v>
      </c>
      <c r="K151" s="36"/>
      <c r="L151" s="36"/>
      <c r="M151" s="19"/>
      <c r="N151" s="19"/>
      <c r="O151" s="19"/>
      <c r="P151" s="19"/>
      <c r="Q151" s="19"/>
      <c r="R151" s="19"/>
      <c r="S151" s="19"/>
      <c r="T151" s="19"/>
      <c r="U151" s="19"/>
      <c r="V151" s="19"/>
      <c r="W151" s="19"/>
      <c r="X151" s="19"/>
      <c r="Y151" s="19"/>
      <c r="Z151" s="19"/>
      <c r="AA151" s="19"/>
      <c r="AB151" s="30"/>
    </row>
    <row r="152" spans="1:230" ht="15" customHeight="1">
      <c r="A152" s="30"/>
      <c r="B152" s="15"/>
      <c r="C152" s="19"/>
      <c r="D152" s="19"/>
      <c r="E152" s="15"/>
      <c r="F152" s="15"/>
      <c r="G152" s="15"/>
      <c r="H152" s="15"/>
      <c r="I152" s="15"/>
      <c r="J152" s="15"/>
      <c r="K152" s="36"/>
      <c r="L152" s="36"/>
      <c r="M152" s="19"/>
      <c r="N152" s="19"/>
      <c r="O152" s="19"/>
      <c r="P152" s="19"/>
      <c r="Q152" s="19"/>
      <c r="R152" s="19"/>
      <c r="S152" s="19"/>
      <c r="T152" s="19"/>
      <c r="U152" s="19"/>
      <c r="V152" s="19"/>
      <c r="W152" s="19"/>
      <c r="X152" s="19"/>
      <c r="Y152" s="19"/>
      <c r="Z152" s="19"/>
      <c r="AA152" s="19"/>
      <c r="AB152" s="30"/>
    </row>
    <row r="153" spans="1:230" ht="9" customHeight="1">
      <c r="A153" s="30"/>
      <c r="B153" s="15"/>
      <c r="C153" s="19"/>
      <c r="D153" s="19"/>
      <c r="E153" s="15"/>
      <c r="F153" s="15"/>
      <c r="G153" s="15"/>
      <c r="H153" s="15"/>
      <c r="I153" s="15"/>
      <c r="J153" s="15"/>
      <c r="K153" s="36"/>
      <c r="L153" s="36"/>
      <c r="M153" s="19"/>
      <c r="N153" s="19"/>
      <c r="O153" s="19"/>
      <c r="P153" s="19"/>
      <c r="Q153" s="19"/>
      <c r="R153" s="19"/>
      <c r="S153" s="19"/>
      <c r="T153" s="19"/>
      <c r="U153" s="19"/>
      <c r="V153" s="19"/>
      <c r="W153" s="19"/>
      <c r="X153" s="19"/>
      <c r="Y153" s="19"/>
      <c r="Z153" s="19"/>
      <c r="AA153" s="19"/>
      <c r="AB153" s="30"/>
    </row>
    <row r="154" spans="1:230" customFormat="1">
      <c r="A154" s="30"/>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0"/>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30"/>
      <c r="B155" s="35"/>
      <c r="C155" s="41" t="s">
        <v>538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0"/>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30"/>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0"/>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ht="15" customHeight="1">
      <c r="A157" s="30"/>
      <c r="B157" s="15"/>
      <c r="C157" s="19"/>
      <c r="D157" s="19"/>
      <c r="E157" s="15"/>
      <c r="F157" s="15"/>
      <c r="G157" s="15"/>
      <c r="H157" s="15"/>
      <c r="I157" s="15"/>
      <c r="J157" s="15"/>
      <c r="K157" s="36"/>
      <c r="L157" s="36"/>
      <c r="M157" s="19"/>
      <c r="N157" s="19"/>
      <c r="O157" s="19"/>
      <c r="P157" s="19"/>
      <c r="Q157" s="19"/>
      <c r="R157" s="19"/>
      <c r="S157" s="19"/>
      <c r="T157" s="19"/>
      <c r="U157" s="19"/>
      <c r="V157" s="19"/>
      <c r="W157" s="19"/>
      <c r="X157" s="19"/>
      <c r="Y157" s="19"/>
      <c r="Z157" s="19"/>
      <c r="AA157" s="19"/>
      <c r="AB157" s="30"/>
    </row>
    <row r="158" spans="1:230" ht="15" customHeight="1">
      <c r="A158" s="30"/>
      <c r="B158" s="15"/>
      <c r="C158" s="15"/>
      <c r="D158" s="15"/>
      <c r="E158" s="36"/>
      <c r="F158" s="36"/>
      <c r="G158" s="36"/>
      <c r="H158" s="36"/>
      <c r="I158" s="33"/>
      <c r="J158" s="15"/>
      <c r="K158" s="15"/>
      <c r="L158" s="15"/>
      <c r="M158" s="15"/>
      <c r="N158" s="15"/>
      <c r="O158" s="15"/>
      <c r="P158" s="15"/>
      <c r="Q158" s="15"/>
      <c r="R158" s="15"/>
      <c r="S158" s="15"/>
      <c r="T158" s="15"/>
      <c r="U158" s="15"/>
      <c r="W158" s="19"/>
      <c r="X158" s="19"/>
      <c r="Y158" s="19"/>
      <c r="Z158" s="19"/>
      <c r="AA158" s="19"/>
      <c r="AB158" s="30"/>
    </row>
    <row r="159" spans="1:230" ht="15" customHeight="1">
      <c r="A159" s="30"/>
      <c r="B159" s="15"/>
      <c r="C159" s="36" t="s">
        <v>540</v>
      </c>
      <c r="D159" s="36"/>
      <c r="E159" s="36"/>
      <c r="F159" s="36"/>
      <c r="G159" s="15"/>
      <c r="H159" s="15"/>
      <c r="I159" s="15"/>
      <c r="J159" s="252" t="s">
        <v>459</v>
      </c>
      <c r="K159" s="252"/>
      <c r="L159" s="15"/>
      <c r="M159" s="76">
        <f>IF(J159="Tak",INT(S24*37)*(-1),0)</f>
        <v>0</v>
      </c>
      <c r="N159" s="76" t="str">
        <f>Obliczenia4!C95&amp;" [W]"</f>
        <v xml:space="preserve"> [W]</v>
      </c>
      <c r="O159" s="15"/>
      <c r="P159" s="15"/>
      <c r="Q159" s="15"/>
      <c r="R159" s="15"/>
      <c r="S159" s="15"/>
      <c r="T159" s="15"/>
      <c r="U159" s="15"/>
      <c r="W159" s="19"/>
      <c r="X159" s="19"/>
      <c r="Y159" s="19"/>
      <c r="Z159" s="19"/>
      <c r="AA159" s="19"/>
      <c r="AB159" s="30"/>
    </row>
    <row r="160" spans="1:230" ht="15" customHeight="1">
      <c r="A160" s="30"/>
      <c r="B160" s="15"/>
      <c r="C160" s="40"/>
      <c r="D160" s="40"/>
      <c r="E160" s="40"/>
      <c r="F160" s="40"/>
      <c r="G160" s="40"/>
      <c r="H160" s="40"/>
      <c r="I160" s="80"/>
      <c r="J160" s="84"/>
      <c r="K160" s="84"/>
      <c r="L160" s="84"/>
      <c r="M160" s="84"/>
      <c r="N160" s="84"/>
      <c r="O160" s="15"/>
      <c r="P160" s="15"/>
      <c r="Q160" s="15"/>
      <c r="R160" s="15"/>
      <c r="S160" s="15"/>
      <c r="T160" s="15"/>
      <c r="U160" s="15"/>
      <c r="W160" s="19"/>
      <c r="X160" s="19"/>
      <c r="Y160" s="19"/>
      <c r="Z160" s="19"/>
      <c r="AA160" s="19"/>
      <c r="AB160" s="30"/>
    </row>
    <row r="161" spans="1:230" ht="15" customHeight="1">
      <c r="A161" s="30"/>
      <c r="B161" s="15"/>
      <c r="C161" s="15"/>
      <c r="D161" s="15"/>
      <c r="E161" s="15"/>
      <c r="F161" s="36"/>
      <c r="G161" s="36"/>
      <c r="H161" s="36"/>
      <c r="I161" s="36"/>
      <c r="J161" s="19"/>
      <c r="K161" s="19"/>
      <c r="L161" s="19"/>
      <c r="M161" s="19"/>
      <c r="N161" s="19"/>
      <c r="O161" s="19"/>
      <c r="P161" s="19"/>
      <c r="Q161" s="19"/>
      <c r="R161" s="19"/>
      <c r="S161" s="19"/>
      <c r="T161" s="19"/>
      <c r="U161" s="19"/>
      <c r="V161" s="19"/>
      <c r="W161" s="19"/>
      <c r="X161" s="19"/>
      <c r="Y161" s="19"/>
      <c r="Z161" s="19"/>
      <c r="AA161" s="19"/>
      <c r="AB161" s="30"/>
    </row>
    <row r="162" spans="1:230" ht="15" customHeight="1">
      <c r="A162" s="30"/>
      <c r="B162" s="15"/>
      <c r="C162" s="36" t="s">
        <v>539</v>
      </c>
      <c r="D162" s="15"/>
      <c r="E162" s="36"/>
      <c r="F162" s="36"/>
      <c r="G162" s="15"/>
      <c r="H162" s="39"/>
      <c r="I162" s="39"/>
      <c r="J162" s="252" t="s">
        <v>459</v>
      </c>
      <c r="K162" s="252"/>
      <c r="L162" s="15"/>
      <c r="M162" s="76">
        <f>IF(J162="Tak",INT(X27/3.6*1.2*1.005*6)*(-1),0)</f>
        <v>0</v>
      </c>
      <c r="N162" s="76" t="str">
        <f>Obliczenia4!C97&amp;" [W]"</f>
        <v xml:space="preserve"> [W]</v>
      </c>
      <c r="O162" s="19"/>
      <c r="P162" s="19"/>
      <c r="Q162" s="19"/>
      <c r="R162" s="19"/>
      <c r="S162" s="19"/>
      <c r="T162" s="19"/>
      <c r="U162" s="19"/>
      <c r="V162" s="19"/>
      <c r="W162" s="19"/>
      <c r="X162" s="19"/>
      <c r="Y162" s="19"/>
      <c r="Z162" s="19"/>
      <c r="AA162" s="19"/>
      <c r="AB162" s="30"/>
    </row>
    <row r="163" spans="1:230" ht="15" customHeight="1">
      <c r="A163" s="30"/>
      <c r="B163" s="15"/>
      <c r="C163" s="40"/>
      <c r="D163" s="84"/>
      <c r="E163" s="40"/>
      <c r="F163" s="40"/>
      <c r="G163" s="40"/>
      <c r="H163" s="40"/>
      <c r="I163" s="40"/>
      <c r="J163" s="117"/>
      <c r="K163" s="117"/>
      <c r="L163" s="117"/>
      <c r="M163" s="117"/>
      <c r="N163" s="117"/>
      <c r="O163" s="19"/>
      <c r="P163" s="19"/>
      <c r="Q163" s="19"/>
      <c r="R163" s="19"/>
      <c r="S163" s="19"/>
      <c r="T163" s="19"/>
      <c r="U163" s="19"/>
      <c r="V163" s="19"/>
      <c r="W163" s="19"/>
      <c r="X163" s="19"/>
      <c r="Y163" s="19"/>
      <c r="Z163" s="19"/>
      <c r="AA163" s="19"/>
      <c r="AB163" s="30"/>
    </row>
    <row r="164" spans="1:230" ht="15" customHeight="1">
      <c r="A164" s="30"/>
      <c r="B164" s="15"/>
      <c r="C164" s="19"/>
      <c r="D164" s="19"/>
      <c r="E164" s="15"/>
      <c r="F164" s="15"/>
      <c r="G164" s="15"/>
      <c r="H164" s="15"/>
      <c r="I164" s="15"/>
      <c r="J164" s="15"/>
      <c r="K164" s="36"/>
      <c r="L164" s="36"/>
      <c r="M164" s="19"/>
      <c r="N164" s="19"/>
      <c r="O164" s="19"/>
      <c r="P164" s="19"/>
      <c r="Q164" s="19"/>
      <c r="R164" s="19"/>
      <c r="S164" s="19"/>
      <c r="T164" s="19"/>
      <c r="U164" s="19"/>
      <c r="V164" s="19"/>
      <c r="W164" s="19"/>
      <c r="X164" s="19"/>
      <c r="Y164" s="19"/>
      <c r="Z164" s="19"/>
      <c r="AA164" s="19"/>
      <c r="AB164" s="30"/>
    </row>
    <row r="165" spans="1:230" ht="15" customHeight="1">
      <c r="A165" s="30"/>
      <c r="B165" s="15"/>
      <c r="C165" s="19"/>
      <c r="D165" s="19"/>
      <c r="E165" s="15"/>
      <c r="F165" s="15"/>
      <c r="G165" s="15"/>
      <c r="H165" s="15"/>
      <c r="I165" s="15"/>
      <c r="J165" s="15"/>
      <c r="K165" s="36"/>
      <c r="L165" s="36"/>
      <c r="M165" s="19"/>
      <c r="N165" s="19"/>
      <c r="O165" s="19"/>
      <c r="P165" s="19"/>
      <c r="Q165" s="19"/>
      <c r="R165" s="19"/>
      <c r="S165" s="19"/>
      <c r="T165" s="19"/>
      <c r="U165" s="19"/>
      <c r="V165" s="19"/>
      <c r="W165" s="19"/>
      <c r="X165" s="19"/>
      <c r="Y165" s="19"/>
      <c r="Z165" s="19"/>
      <c r="AA165" s="19"/>
      <c r="AB165" s="30"/>
    </row>
    <row r="166" spans="1:230" ht="15" customHeight="1">
      <c r="A166" s="30"/>
      <c r="B166" s="15"/>
      <c r="C166" s="100"/>
      <c r="D166" s="17"/>
      <c r="E166" s="17"/>
      <c r="F166" s="15"/>
      <c r="G166" s="17"/>
      <c r="H166" s="17"/>
      <c r="I166" s="17"/>
      <c r="J166" s="17"/>
      <c r="K166" s="36"/>
      <c r="L166" s="36"/>
      <c r="M166" s="19"/>
      <c r="N166" s="19"/>
      <c r="O166" s="19"/>
      <c r="P166" s="19"/>
      <c r="Q166" s="19"/>
      <c r="R166" s="19"/>
      <c r="S166" s="19"/>
      <c r="T166" s="19"/>
      <c r="U166" s="19"/>
      <c r="V166" s="19"/>
      <c r="W166" s="19"/>
      <c r="X166" s="19"/>
      <c r="Y166" s="19"/>
      <c r="Z166" s="19"/>
      <c r="AA166" s="19"/>
      <c r="AB166" s="30"/>
    </row>
    <row r="167" spans="1:230" ht="15" customHeight="1">
      <c r="A167" s="30"/>
      <c r="B167" s="15"/>
      <c r="C167" s="33"/>
      <c r="D167" s="104" t="s">
        <v>541</v>
      </c>
      <c r="E167" s="43"/>
      <c r="F167" s="42"/>
      <c r="G167" s="42"/>
      <c r="H167" s="43"/>
      <c r="I167" s="104"/>
      <c r="J167" s="43"/>
      <c r="K167" s="36"/>
      <c r="L167" s="36"/>
      <c r="M167" s="19"/>
      <c r="N167" s="19"/>
      <c r="O167" s="19"/>
      <c r="P167" s="19"/>
      <c r="Q167" s="19"/>
      <c r="R167" s="19"/>
      <c r="S167" s="19"/>
      <c r="T167" s="19"/>
      <c r="U167" s="19"/>
      <c r="V167" s="19"/>
      <c r="W167" s="19"/>
      <c r="X167" s="19"/>
      <c r="Y167" s="19"/>
      <c r="Z167" s="19"/>
      <c r="AA167" s="19"/>
      <c r="AB167" s="30"/>
    </row>
    <row r="168" spans="1:230" ht="15" customHeight="1">
      <c r="A168" s="30"/>
      <c r="B168" s="15"/>
      <c r="C168" s="33"/>
      <c r="D168" s="37"/>
      <c r="E168" s="33"/>
      <c r="F168" s="37"/>
      <c r="G168" s="37"/>
      <c r="H168" s="33"/>
      <c r="I168" s="33"/>
      <c r="J168" s="17"/>
      <c r="K168" s="36"/>
      <c r="L168" s="36"/>
      <c r="M168" s="19"/>
      <c r="N168" s="19"/>
      <c r="O168" s="19"/>
      <c r="P168" s="19"/>
      <c r="Q168" s="19"/>
      <c r="R168" s="19"/>
      <c r="S168" s="19"/>
      <c r="T168" s="19"/>
      <c r="U168" s="19"/>
      <c r="V168" s="19"/>
      <c r="W168" s="19"/>
      <c r="X168" s="19"/>
      <c r="Y168" s="19"/>
      <c r="Z168" s="19"/>
      <c r="AA168" s="19"/>
      <c r="AB168" s="30"/>
    </row>
    <row r="169" spans="1:230" ht="15" customHeight="1">
      <c r="A169" s="30"/>
      <c r="B169" s="15"/>
      <c r="C169" s="45" t="s">
        <v>521</v>
      </c>
      <c r="D169" s="17"/>
      <c r="E169" s="17"/>
      <c r="F169" s="105"/>
      <c r="G169" s="46"/>
      <c r="H169" s="15"/>
      <c r="I169" s="285">
        <f>M159+M162</f>
        <v>0</v>
      </c>
      <c r="J169" s="46" t="s">
        <v>17</v>
      </c>
      <c r="K169" s="36"/>
      <c r="L169" s="36"/>
      <c r="M169" s="19"/>
      <c r="N169" s="19"/>
      <c r="O169" s="19"/>
      <c r="P169" s="19"/>
      <c r="Q169" s="19"/>
      <c r="R169" s="19"/>
      <c r="S169" s="19"/>
      <c r="T169" s="19"/>
      <c r="U169" s="19"/>
      <c r="V169" s="19"/>
      <c r="W169" s="19"/>
      <c r="X169" s="19"/>
      <c r="Y169" s="19"/>
      <c r="Z169" s="19"/>
      <c r="AA169" s="19"/>
      <c r="AB169" s="30"/>
    </row>
    <row r="170" spans="1:230" ht="15" customHeight="1">
      <c r="A170" s="30"/>
      <c r="B170" s="15"/>
      <c r="C170" s="19"/>
      <c r="D170" s="19"/>
      <c r="E170" s="15"/>
      <c r="F170" s="15"/>
      <c r="G170" s="15"/>
      <c r="H170" s="15"/>
      <c r="I170" s="15"/>
      <c r="J170" s="15"/>
      <c r="K170" s="36"/>
      <c r="L170" s="36"/>
      <c r="M170" s="19"/>
      <c r="N170" s="19"/>
      <c r="O170" s="19"/>
      <c r="P170" s="19"/>
      <c r="Q170" s="19"/>
      <c r="R170" s="19"/>
      <c r="S170" s="19"/>
      <c r="T170" s="19"/>
      <c r="U170" s="19"/>
      <c r="V170" s="19"/>
      <c r="W170" s="19"/>
      <c r="X170" s="19"/>
      <c r="Y170" s="19"/>
      <c r="Z170" s="19"/>
      <c r="AA170" s="19"/>
      <c r="AB170" s="30"/>
    </row>
    <row r="171" spans="1:230" ht="9" customHeight="1">
      <c r="A171" s="30"/>
      <c r="B171" s="15"/>
      <c r="C171" s="19"/>
      <c r="D171" s="19"/>
      <c r="E171" s="15"/>
      <c r="F171" s="15"/>
      <c r="G171" s="15"/>
      <c r="H171" s="15"/>
      <c r="I171" s="15"/>
      <c r="J171" s="15"/>
      <c r="K171" s="36"/>
      <c r="L171" s="36"/>
      <c r="M171" s="19"/>
      <c r="N171" s="19"/>
      <c r="O171" s="19"/>
      <c r="P171" s="19"/>
      <c r="Q171" s="19"/>
      <c r="R171" s="19"/>
      <c r="S171" s="19"/>
      <c r="T171" s="19"/>
      <c r="U171" s="19"/>
      <c r="V171" s="19"/>
      <c r="W171" s="19"/>
      <c r="X171" s="19"/>
      <c r="Y171" s="19"/>
      <c r="Z171" s="19"/>
      <c r="AA171" s="19"/>
      <c r="AB171" s="30"/>
    </row>
    <row r="172" spans="1:230" customFormat="1">
      <c r="A172" s="30"/>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0"/>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30"/>
      <c r="B173" s="35"/>
      <c r="C173" s="41" t="s">
        <v>542</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0"/>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30"/>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0"/>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ht="15" customHeight="1">
      <c r="A175" s="30"/>
      <c r="B175" s="15"/>
      <c r="C175" s="19"/>
      <c r="D175" s="19"/>
      <c r="E175" s="15"/>
      <c r="F175" s="15"/>
      <c r="G175" s="15"/>
      <c r="H175" s="15"/>
      <c r="I175" s="15"/>
      <c r="J175" s="15"/>
      <c r="K175" s="36"/>
      <c r="L175" s="36"/>
      <c r="M175" s="19"/>
      <c r="N175" s="19"/>
      <c r="O175" s="19"/>
      <c r="P175" s="19"/>
      <c r="Q175" s="19"/>
      <c r="R175" s="19"/>
      <c r="S175" s="19"/>
      <c r="T175" s="19"/>
      <c r="U175" s="19"/>
      <c r="V175" s="19"/>
      <c r="W175" s="19"/>
      <c r="X175" s="19"/>
      <c r="Y175" s="19"/>
      <c r="Z175" s="19"/>
      <c r="AA175" s="19"/>
      <c r="AB175" s="30"/>
    </row>
    <row r="176" spans="1:230" ht="15" customHeight="1">
      <c r="A176" s="30"/>
      <c r="B176" s="15"/>
      <c r="C176" s="19"/>
      <c r="D176" s="19"/>
      <c r="E176" s="15"/>
      <c r="F176" s="15"/>
      <c r="G176" s="100"/>
      <c r="H176" s="17"/>
      <c r="I176" s="17"/>
      <c r="J176" s="15"/>
      <c r="K176" s="17"/>
      <c r="L176" s="15"/>
      <c r="M176" s="15"/>
      <c r="N176" s="17"/>
      <c r="O176" s="19"/>
      <c r="P176" s="19"/>
      <c r="Q176" s="19"/>
      <c r="R176" s="19"/>
      <c r="S176" s="19"/>
      <c r="T176" s="19"/>
      <c r="U176" s="19"/>
      <c r="V176" s="19"/>
      <c r="W176" s="19"/>
      <c r="X176" s="19"/>
      <c r="Y176" s="19"/>
      <c r="Z176" s="19"/>
      <c r="AA176" s="19"/>
      <c r="AB176" s="30"/>
    </row>
    <row r="177" spans="1:30" ht="15" customHeight="1">
      <c r="A177" s="30"/>
      <c r="B177" s="15"/>
      <c r="C177" s="19"/>
      <c r="D177" s="104" t="s">
        <v>547</v>
      </c>
      <c r="E177" s="43"/>
      <c r="F177" s="42"/>
      <c r="G177" s="42"/>
      <c r="H177" s="43"/>
      <c r="I177" s="104"/>
      <c r="J177" s="43"/>
      <c r="K177" s="104"/>
      <c r="L177" s="147"/>
      <c r="M177" s="147"/>
      <c r="N177" s="148"/>
      <c r="O177" s="147"/>
      <c r="P177" s="147"/>
      <c r="Q177" s="149"/>
      <c r="R177" s="19"/>
      <c r="S177" s="19"/>
      <c r="T177" s="19"/>
      <c r="U177" s="19"/>
      <c r="V177" s="19"/>
      <c r="W177" s="19"/>
      <c r="X177" s="19"/>
      <c r="Y177" s="19"/>
      <c r="Z177" s="19"/>
      <c r="AA177" s="19"/>
      <c r="AB177" s="30"/>
    </row>
    <row r="178" spans="1:30" ht="15" customHeight="1">
      <c r="A178" s="30"/>
      <c r="B178" s="15"/>
      <c r="C178" s="19"/>
      <c r="D178" s="19"/>
      <c r="E178" s="15"/>
      <c r="F178" s="15"/>
      <c r="G178" s="15"/>
      <c r="H178" s="15"/>
      <c r="I178" s="15"/>
      <c r="J178" s="15"/>
      <c r="K178" s="36"/>
      <c r="L178" s="15"/>
      <c r="M178" s="15"/>
      <c r="N178" s="119"/>
      <c r="O178" s="19"/>
      <c r="P178" s="19"/>
      <c r="Q178" s="19"/>
      <c r="R178" s="19"/>
      <c r="S178" s="19"/>
      <c r="T178" s="19"/>
      <c r="U178" s="19"/>
      <c r="V178" s="19"/>
      <c r="W178" s="19"/>
      <c r="X178" s="19"/>
      <c r="Y178" s="19"/>
      <c r="Z178" s="19"/>
      <c r="AA178" s="19"/>
      <c r="AB178" s="30"/>
    </row>
    <row r="179" spans="1:30" ht="15" customHeight="1">
      <c r="A179" s="30"/>
      <c r="B179" s="15"/>
      <c r="C179" s="19"/>
      <c r="D179" s="19"/>
      <c r="E179" s="15"/>
      <c r="F179" s="15"/>
      <c r="G179" s="255" t="s">
        <v>487</v>
      </c>
      <c r="H179" s="255"/>
      <c r="I179" s="255"/>
      <c r="J179" s="255"/>
      <c r="K179" s="255"/>
      <c r="L179" s="255"/>
      <c r="M179" s="255"/>
      <c r="N179" s="286">
        <f>Obliczenia4!K88</f>
        <v>2457</v>
      </c>
      <c r="O179" s="286"/>
      <c r="P179" s="257" t="s">
        <v>17</v>
      </c>
      <c r="Q179" s="129"/>
      <c r="R179" s="19"/>
      <c r="S179" s="19"/>
      <c r="T179" s="19"/>
      <c r="U179" s="19"/>
      <c r="V179" s="19"/>
      <c r="W179" s="19"/>
      <c r="X179" s="19"/>
      <c r="Y179" s="19"/>
      <c r="Z179" s="19"/>
      <c r="AA179" s="19"/>
      <c r="AB179" s="30"/>
    </row>
    <row r="180" spans="1:30" ht="15" customHeight="1">
      <c r="A180" s="30"/>
      <c r="B180" s="15"/>
      <c r="C180" s="19"/>
      <c r="D180" s="19"/>
      <c r="E180" s="15"/>
      <c r="F180" s="15"/>
      <c r="G180" s="255"/>
      <c r="H180" s="255"/>
      <c r="I180" s="255"/>
      <c r="J180" s="255"/>
      <c r="K180" s="255"/>
      <c r="L180" s="255"/>
      <c r="M180" s="255"/>
      <c r="N180" s="286"/>
      <c r="O180" s="286"/>
      <c r="P180" s="257"/>
      <c r="Q180" s="129"/>
      <c r="R180" s="19"/>
      <c r="S180" s="19"/>
      <c r="T180" s="19"/>
      <c r="U180" s="19"/>
      <c r="V180" s="19"/>
      <c r="W180" s="19"/>
      <c r="X180" s="19"/>
      <c r="Y180" s="19"/>
      <c r="Z180" s="19"/>
      <c r="AA180" s="19"/>
      <c r="AB180" s="30"/>
    </row>
    <row r="181" spans="1:30" ht="15" customHeight="1">
      <c r="A181" s="30"/>
      <c r="B181" s="15"/>
      <c r="C181" s="19"/>
      <c r="D181" s="19"/>
      <c r="E181" s="15"/>
      <c r="F181" s="15"/>
      <c r="G181" s="45" t="s">
        <v>545</v>
      </c>
      <c r="H181" s="15"/>
      <c r="I181" s="15"/>
      <c r="J181" s="15"/>
      <c r="K181" s="36"/>
      <c r="L181" s="15"/>
      <c r="M181" s="15"/>
      <c r="N181" s="289">
        <f>Obliczenia4!L88</f>
        <v>1.48</v>
      </c>
      <c r="O181" s="289"/>
      <c r="P181" s="257" t="s">
        <v>546</v>
      </c>
      <c r="Q181" s="257"/>
      <c r="R181" s="19"/>
      <c r="S181" s="19"/>
      <c r="T181" s="19"/>
      <c r="U181" s="19"/>
      <c r="V181" s="19"/>
      <c r="W181" s="19"/>
      <c r="X181" s="19"/>
      <c r="Y181" s="19"/>
      <c r="Z181" s="19"/>
      <c r="AA181" s="19"/>
      <c r="AB181" s="30"/>
    </row>
    <row r="182" spans="1:30" ht="15" customHeight="1">
      <c r="A182" s="30"/>
      <c r="B182" s="15"/>
      <c r="C182" s="19"/>
      <c r="D182" s="19"/>
      <c r="E182" s="15"/>
      <c r="F182" s="15"/>
      <c r="G182" s="108" t="s">
        <v>561</v>
      </c>
      <c r="H182" s="15"/>
      <c r="I182" s="15"/>
      <c r="J182" s="15"/>
      <c r="K182" s="36"/>
      <c r="L182" s="15"/>
      <c r="M182" s="15"/>
      <c r="N182" s="289"/>
      <c r="O182" s="289"/>
      <c r="P182" s="257"/>
      <c r="Q182" s="257"/>
      <c r="R182" s="19"/>
      <c r="S182" s="19"/>
      <c r="T182" s="19"/>
      <c r="U182" s="19"/>
      <c r="V182" s="19"/>
      <c r="W182" s="19"/>
      <c r="X182" s="19"/>
      <c r="Y182" s="19"/>
      <c r="Z182" s="19"/>
      <c r="AA182" s="19"/>
      <c r="AB182" s="30"/>
    </row>
    <row r="183" spans="1:30" ht="15" customHeight="1">
      <c r="A183" s="30"/>
      <c r="B183" s="15"/>
      <c r="C183" s="19"/>
      <c r="D183" s="19"/>
      <c r="E183" s="15"/>
      <c r="F183" s="15"/>
      <c r="G183" s="15"/>
      <c r="H183" s="15"/>
      <c r="I183" s="15"/>
      <c r="J183" s="15"/>
      <c r="K183" s="15"/>
      <c r="L183" s="15"/>
      <c r="M183" s="15"/>
      <c r="N183" s="19"/>
      <c r="O183" s="19"/>
      <c r="P183" s="19"/>
      <c r="Q183" s="19"/>
      <c r="R183" s="19"/>
      <c r="S183" s="19"/>
      <c r="T183" s="19"/>
      <c r="U183" s="19"/>
      <c r="V183" s="19"/>
      <c r="W183" s="19"/>
      <c r="X183" s="19"/>
      <c r="Y183" s="19"/>
      <c r="Z183" s="19"/>
      <c r="AA183" s="19"/>
      <c r="AB183" s="30"/>
    </row>
    <row r="184" spans="1:30" ht="15" customHeight="1">
      <c r="A184" s="30"/>
      <c r="B184" s="15"/>
      <c r="C184" s="19"/>
      <c r="D184" s="19"/>
      <c r="E184" s="15"/>
      <c r="F184" s="15"/>
      <c r="G184" s="255"/>
      <c r="H184" s="255"/>
      <c r="I184" s="255"/>
      <c r="J184" s="256"/>
      <c r="K184" s="256"/>
      <c r="L184" s="256"/>
      <c r="M184" s="256"/>
      <c r="N184" s="256"/>
      <c r="O184" s="256"/>
      <c r="P184" s="19"/>
      <c r="Q184" s="19"/>
      <c r="R184" s="19"/>
      <c r="S184" s="19"/>
      <c r="T184" s="19"/>
      <c r="U184" s="19"/>
      <c r="V184" s="19"/>
      <c r="W184" s="19"/>
      <c r="X184" s="19"/>
      <c r="Y184" s="19"/>
      <c r="Z184" s="19"/>
      <c r="AA184" s="19"/>
      <c r="AB184" s="30"/>
    </row>
    <row r="185" spans="1:30" ht="15" customHeight="1">
      <c r="A185" s="30"/>
      <c r="B185" s="15"/>
      <c r="C185" s="19"/>
      <c r="D185" s="19"/>
      <c r="E185" s="15"/>
      <c r="F185" s="15"/>
      <c r="G185" s="255"/>
      <c r="H185" s="255"/>
      <c r="I185" s="255"/>
      <c r="J185" s="256"/>
      <c r="K185" s="256"/>
      <c r="L185" s="256"/>
      <c r="M185" s="256"/>
      <c r="N185" s="256"/>
      <c r="O185" s="256"/>
      <c r="P185" s="133"/>
      <c r="Q185" s="257"/>
      <c r="R185" s="19"/>
      <c r="S185" s="19"/>
      <c r="T185" s="81"/>
      <c r="U185" s="19"/>
      <c r="V185" s="19"/>
      <c r="W185" s="19"/>
      <c r="X185" s="19"/>
      <c r="Y185" s="19"/>
      <c r="Z185" s="19"/>
      <c r="AA185" s="19"/>
      <c r="AB185" s="30"/>
      <c r="AD185"/>
    </row>
    <row r="186" spans="1:30" ht="15" customHeight="1">
      <c r="A186" s="30"/>
      <c r="B186" s="15"/>
      <c r="C186" s="19"/>
      <c r="D186" s="19"/>
      <c r="E186" s="15"/>
      <c r="F186" s="15"/>
      <c r="G186" s="45"/>
      <c r="H186" s="128"/>
      <c r="I186" s="128"/>
      <c r="J186" s="133"/>
      <c r="K186" s="133"/>
      <c r="L186" s="258"/>
      <c r="M186" s="258"/>
      <c r="N186" s="258"/>
      <c r="O186" s="258"/>
      <c r="P186" s="130"/>
      <c r="Q186" s="257"/>
      <c r="R186" s="19"/>
      <c r="S186" s="19"/>
      <c r="T186" s="19"/>
      <c r="U186" s="19"/>
      <c r="V186" s="19"/>
      <c r="W186" s="19"/>
      <c r="X186" s="19"/>
      <c r="Y186" s="19"/>
      <c r="Z186" s="19"/>
      <c r="AA186" s="19"/>
      <c r="AB186" s="30"/>
    </row>
    <row r="187" spans="1:30" ht="15" customHeight="1">
      <c r="A187" s="30"/>
      <c r="B187" s="15"/>
      <c r="C187" s="19"/>
      <c r="D187" s="19"/>
      <c r="E187" s="15"/>
      <c r="F187" s="15"/>
      <c r="G187" s="45"/>
      <c r="H187" s="15"/>
      <c r="I187" s="15"/>
      <c r="J187" s="15"/>
      <c r="K187" s="36"/>
      <c r="L187" s="15"/>
      <c r="M187" s="15"/>
      <c r="N187" s="15"/>
      <c r="O187" s="131"/>
      <c r="P187" s="15"/>
      <c r="Q187" s="19"/>
      <c r="R187" s="19"/>
      <c r="S187" s="19"/>
      <c r="T187" s="19"/>
      <c r="U187" s="19"/>
      <c r="V187" s="19"/>
      <c r="W187" s="19"/>
      <c r="X187" s="19"/>
      <c r="Y187" s="19"/>
      <c r="Z187" s="19"/>
      <c r="AA187" s="19"/>
      <c r="AB187" s="30"/>
    </row>
    <row r="188" spans="1:30" ht="16.2" customHeight="1">
      <c r="A188" s="30"/>
      <c r="B188" s="15"/>
      <c r="C188" s="19"/>
      <c r="D188" s="19"/>
      <c r="E188" s="15"/>
      <c r="F188" s="15"/>
      <c r="G188" s="15"/>
      <c r="H188" s="15"/>
      <c r="I188" s="15"/>
      <c r="J188" s="15"/>
      <c r="K188" s="36"/>
      <c r="L188" s="36"/>
      <c r="M188" s="19"/>
      <c r="N188" s="19"/>
      <c r="O188" s="15"/>
      <c r="P188" s="19"/>
      <c r="Q188" s="19"/>
      <c r="R188" s="19"/>
      <c r="S188" s="15"/>
      <c r="T188" s="15"/>
      <c r="U188" s="19"/>
      <c r="V188" s="19"/>
      <c r="W188" s="19"/>
      <c r="X188" s="19"/>
      <c r="Y188" s="19"/>
      <c r="Z188" s="19"/>
      <c r="AA188" s="19"/>
      <c r="AB188" s="30"/>
    </row>
    <row r="189" spans="1:30" ht="15" customHeight="1">
      <c r="A189" s="30"/>
      <c r="B189" s="15"/>
      <c r="C189" s="19"/>
      <c r="D189" s="116"/>
      <c r="E189" s="33"/>
      <c r="F189" s="37"/>
      <c r="G189" s="37"/>
      <c r="H189" s="33"/>
      <c r="I189" s="116"/>
      <c r="J189" s="33"/>
      <c r="K189" s="116"/>
      <c r="L189" s="15"/>
      <c r="M189" s="15"/>
      <c r="N189" s="106"/>
      <c r="O189" s="15"/>
      <c r="P189" s="15"/>
      <c r="Q189" s="19"/>
      <c r="R189" s="19"/>
      <c r="S189" s="19"/>
      <c r="T189" s="19"/>
      <c r="U189" s="19"/>
      <c r="V189" s="19"/>
      <c r="W189" s="19"/>
      <c r="X189" s="19"/>
      <c r="Y189" s="19"/>
      <c r="Z189" s="19"/>
      <c r="AA189" s="19"/>
      <c r="AB189" s="30"/>
    </row>
    <row r="190" spans="1:30" ht="15" customHeight="1">
      <c r="A190" s="30"/>
      <c r="B190" s="15"/>
      <c r="C190" s="254" t="s">
        <v>562</v>
      </c>
      <c r="D190" s="254"/>
      <c r="E190" s="254"/>
      <c r="F190" s="254"/>
      <c r="G190" s="254"/>
      <c r="H190" s="254"/>
      <c r="I190" s="254"/>
      <c r="J190" s="254"/>
      <c r="K190" s="254"/>
      <c r="L190" s="254"/>
      <c r="M190" s="254"/>
      <c r="N190" s="254"/>
      <c r="O190" s="254"/>
      <c r="P190" s="254"/>
      <c r="Q190" s="254"/>
      <c r="R190" s="254"/>
      <c r="S190" s="254"/>
      <c r="T190" s="254"/>
      <c r="U190" s="254"/>
      <c r="V190" s="254"/>
      <c r="W190" s="254"/>
      <c r="X190" s="132"/>
      <c r="AB190" s="30"/>
    </row>
    <row r="191" spans="1:30" ht="15" customHeight="1">
      <c r="A191" s="30"/>
      <c r="B191" s="15"/>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132"/>
      <c r="Y191" s="19"/>
      <c r="Z191" s="121" t="s">
        <v>548</v>
      </c>
      <c r="AA191" s="122" t="str">
        <f>'Pom1'!AA189</f>
        <v>PanD, 2025</v>
      </c>
      <c r="AB191" s="30"/>
    </row>
    <row r="192" spans="1:30" ht="6"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16"/>
      <c r="AD192" s="16"/>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16"/>
      <c r="AD193" s="16"/>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6"/>
      <c r="AC194" s="59"/>
      <c r="AD194" s="60"/>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0/6MRJaudtDRMXHe8cBcYBrglQa/OwQPDvAvXVAY3eQif4bHkxrPWd3xn5uOfLDAzlURflfNrN3yzpuF+j+cbw==" saltValue="yvdqvZGn1oyV4o49wnx1uw=="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5">
    <mergeCell ref="N181:O182"/>
    <mergeCell ref="P181:Q182"/>
    <mergeCell ref="O3:O4"/>
    <mergeCell ref="P3:Q4"/>
    <mergeCell ref="W3:Z4"/>
    <mergeCell ref="D1:H1"/>
    <mergeCell ref="I1:J1"/>
    <mergeCell ref="M1:O1"/>
    <mergeCell ref="P1:Q1"/>
    <mergeCell ref="R1:T1"/>
    <mergeCell ref="T46:X46"/>
    <mergeCell ref="C8:Q9"/>
    <mergeCell ref="C11:J12"/>
    <mergeCell ref="C20:F21"/>
    <mergeCell ref="S23:V23"/>
    <mergeCell ref="S24:T27"/>
    <mergeCell ref="U24:V27"/>
    <mergeCell ref="X26:Y26"/>
    <mergeCell ref="X27:X30"/>
    <mergeCell ref="Y27:Y30"/>
    <mergeCell ref="H43:K43"/>
    <mergeCell ref="T43:X43"/>
    <mergeCell ref="H16:M18"/>
    <mergeCell ref="W48:X48"/>
    <mergeCell ref="J50:K50"/>
    <mergeCell ref="W50:X50"/>
    <mergeCell ref="H53:K53"/>
    <mergeCell ref="T53:X53"/>
    <mergeCell ref="W55:X55"/>
    <mergeCell ref="J57:K57"/>
    <mergeCell ref="W57:X57"/>
    <mergeCell ref="H59:K59"/>
    <mergeCell ref="T59:X59"/>
    <mergeCell ref="T67:X67"/>
    <mergeCell ref="H70:K70"/>
    <mergeCell ref="T70:X70"/>
    <mergeCell ref="J72:K72"/>
    <mergeCell ref="W72:X72"/>
    <mergeCell ref="H67:K67"/>
    <mergeCell ref="W74:X74"/>
    <mergeCell ref="H77:K77"/>
    <mergeCell ref="T77:X77"/>
    <mergeCell ref="Q78:R78"/>
    <mergeCell ref="J79:K79"/>
    <mergeCell ref="W79:X79"/>
    <mergeCell ref="J74:K74"/>
    <mergeCell ref="W81:X81"/>
    <mergeCell ref="H83:K83"/>
    <mergeCell ref="T83:X83"/>
    <mergeCell ref="H104:K104"/>
    <mergeCell ref="H107:K107"/>
    <mergeCell ref="N179:O180"/>
    <mergeCell ref="P179:P180"/>
    <mergeCell ref="H110:K110"/>
    <mergeCell ref="J112:K112"/>
    <mergeCell ref="J114:K114"/>
    <mergeCell ref="H116:K116"/>
    <mergeCell ref="L121:M121"/>
    <mergeCell ref="E128:H128"/>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s>
  <conditionalFormatting sqref="K95 J96:J97">
    <cfRule type="cellIs" dxfId="11" priority="5" operator="between">
      <formula>-17</formula>
      <formula>-7</formula>
    </cfRule>
  </conditionalFormatting>
  <conditionalFormatting sqref="V194">
    <cfRule type="iconSet" priority="6">
      <iconSet iconSet="3Symbols" showValue="0">
        <cfvo type="percent" val="0"/>
        <cfvo type="num" val="1"/>
        <cfvo type="num" val="2"/>
      </iconSet>
    </cfRule>
  </conditionalFormatting>
  <conditionalFormatting sqref="Q77">
    <cfRule type="cellIs" dxfId="10" priority="4" operator="equal">
      <formula>"bez znaczenia"</formula>
    </cfRule>
  </conditionalFormatting>
  <conditionalFormatting sqref="Q53">
    <cfRule type="cellIs" dxfId="9" priority="3" operator="equal">
      <formula>"bez znaczenia"</formula>
    </cfRule>
  </conditionalFormatting>
  <conditionalFormatting sqref="F77">
    <cfRule type="cellIs" dxfId="8" priority="2" operator="equal">
      <formula>"bez znaczenia"</formula>
    </cfRule>
  </conditionalFormatting>
  <conditionalFormatting sqref="F53">
    <cfRule type="cellIs" dxfId="7" priority="1" operator="equal">
      <formula>"bez znaczenia"</formula>
    </cfRule>
  </conditionalFormatting>
  <dataValidations count="12">
    <dataValidation type="whole" allowBlank="1" showInputMessage="1" showErrorMessage="1" sqref="Q144" xr:uid="{0B936BD8-331B-45BF-B269-E83DE669E2C8}">
      <formula1>1</formula1>
      <formula2>10</formula2>
    </dataValidation>
    <dataValidation type="list" allowBlank="1" showInputMessage="1" showErrorMessage="1" sqref="H107" xr:uid="{3AF14F1A-563C-45BD-8744-BAF8C653C44F}">
      <formula1>izolacja_dach</formula1>
    </dataValidation>
    <dataValidation type="list" allowBlank="1" showInputMessage="1" showErrorMessage="1" sqref="H104" xr:uid="{79697A0A-2037-499D-9ECB-09BED9525075}">
      <formula1>dach</formula1>
    </dataValidation>
    <dataValidation type="decimal" allowBlank="1" showInputMessage="1" showErrorMessage="1" sqref="J79:K79 J81:K81 W79:X79 W81:X81 W57:X57 W55:X55 J55:K55 J57:K57 J114:K114 J112:K112" xr:uid="{865721E8-C859-4268-A6C1-C52753303742}">
      <formula1>0</formula1>
      <formula2>20</formula2>
    </dataValidation>
    <dataValidation type="decimal" allowBlank="1" showInputMessage="1" showErrorMessage="1" sqref="J48:J50 U49 J72:J74 U73 J115 J113" xr:uid="{1EA122DA-0443-45C0-9E41-306AE11BC620}">
      <formula1>0.1</formula1>
      <formula2>30</formula2>
    </dataValidation>
    <dataValidation type="decimal" allowBlank="1" showInputMessage="1" showErrorMessage="1" sqref="M24 M27 M30" xr:uid="{B1E7B9FB-13D5-4B3F-A5CC-952995125118}">
      <formula1>1</formula1>
      <formula2>100</formula2>
    </dataValidation>
    <dataValidation type="decimal" allowBlank="1" showInputMessage="1" showErrorMessage="1" sqref="J74:K74 J72:K72 J113:K113 J115:K115" xr:uid="{D47CFB24-0EDD-4C46-A60B-868A99F0248A}">
      <formula1>0.1</formula1>
      <formula2>20</formula2>
    </dataValidation>
    <dataValidation type="list" allowBlank="1" showInputMessage="1" showErrorMessage="1" sqref="Q141 G138 G141 G144 Q138 L121 N121 J159 J162" xr:uid="{CF7DE465-0657-4909-9F65-C5F7C951EF08}">
      <formula1>tak_nie</formula1>
    </dataValidation>
    <dataValidation type="list" allowBlank="1" showInputMessage="1" showErrorMessage="1" sqref="H53 H77 T77 H110 T53" xr:uid="{D9615019-A7D4-4146-9A16-1FE15BFB426A}">
      <formula1>okno_sciana</formula1>
    </dataValidation>
    <dataValidation type="list" allowBlank="1" showInputMessage="1" showErrorMessage="1" sqref="H59 T59 H83 T83 H116" xr:uid="{A07E3D63-9330-433F-A208-F60107CD4A8F}">
      <formula1>izolacja</formula1>
    </dataValidation>
    <dataValidation type="list" allowBlank="1" showInputMessage="1" showErrorMessage="1" sqref="T70 H70 H46 T46" xr:uid="{52135A18-3D8C-4BCE-9252-2928360C8DED}">
      <formula1>sciany</formula1>
    </dataValidation>
    <dataValidation type="list" allowBlank="1" showInputMessage="1" showErrorMessage="1" sqref="H43" xr:uid="{11A733CC-4CDD-48AF-AEB4-E6EE9DBC1A06}">
      <formula1>strony_swiata</formula1>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U + e T Y z O j s q n A A A A + Q A A A B I A H A B D b 2 5 m a W c v U G F j a 2 F n Z S 5 4 b W w g o h g A K K A U A A A A A A A A A A A A A A A A A A A A A A A A A A A A h Y / N C o J A G E V f R W b v / I k R 8 j k u 2 i o I Q b S V c b I h H c U Z G 9 + t R Y / U K y S U 1 a 7 l v Z w L 5 z 5 u d 8 j m r g 2 u a r S 6 N y l i m K J A G d n X 2 j Q p m t w p 3 K J M Q F n J S 9 W o Y I G N T W a r U 3 R 2 b k g I 8 d 5 j H + F + b A i n l J F j k e / l W X V V q I 1 1 l Z E K f V b 1 / x U S c H j J C I 7 j D Y 4 p j z B j l A N Z e y i 0 + T J 8 U c Y U y E 8 J u 6 l 1 0 6 j E 0 I Z l D m S N Q N 4 3 x B N Q S w M E F A A C A A g A a U + e 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P n k 0 o i k e 4 D g A A A B E A A A A T A B w A R m 9 y b X V s Y X M v U 2 V j d G l v b j E u b S C i G A A o o B Q A A A A A A A A A A A A A A A A A A A A A A A A A A A A r T k 0 u y c z P U w i G 0 I b W A F B L A Q I t A B Q A A g A I A G l P n k 2 M z o 7 K p w A A A P k A A A A S A A A A A A A A A A A A A A A A A A A A A A B D b 2 5 m a W c v U G F j a 2 F n Z S 5 4 b W x Q S w E C L Q A U A A I A C A B p T 5 5 N D 8 r p q 6 Q A A A D p A A A A E w A A A A A A A A A A A A A A A A D z A A A A W 0 N v b n R l b n R f V H l w Z X N d L n h t b F B L A Q I t A B Q A A g A I A G l P n k 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k f 2 0 7 J b H T K q M x 9 O w j 6 8 N A A A A A A I A A A A A A A N m A A D A A A A A E A A A A P + r W / P U c i C 4 u C 7 K c V r k D f U A A A A A B I A A A K A A A A A Q A A A A / T Z H P L Q 1 p C 4 / 4 d 7 + B w 3 q P F A A A A A U 5 E D 9 r c q f 4 r D E 2 M F C H l 5 a r l H M c u C i U S U J K c S 6 K Q T 9 F V 0 8 y U D / r 9 e j p 9 R h J X h u x Z Z Z N 0 S 6 k 1 v 9 r W q F M n + N k l u S Q L h V A N I i N 8 1 B D Q p N f D 4 1 5 B Q A A A C z i v r O 7 z g 1 l o H w + 5 m y O b l 9 7 w Y C + A = = < / D a t a M a s h u p > 
</file>

<file path=customXml/itemProps1.xml><?xml version="1.0" encoding="utf-8"?>
<ds:datastoreItem xmlns:ds="http://schemas.openxmlformats.org/officeDocument/2006/customXml" ds:itemID="{B23EB238-32B7-4267-AA22-9055B8AB3FB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14</vt:i4>
      </vt:variant>
      <vt:variant>
        <vt:lpstr>Nazwane zakresy</vt:lpstr>
      </vt:variant>
      <vt:variant>
        <vt:i4>19</vt:i4>
      </vt:variant>
    </vt:vector>
  </HeadingPairs>
  <TitlesOfParts>
    <vt:vector size="33" baseType="lpstr">
      <vt:lpstr>Obliczenia1</vt:lpstr>
      <vt:lpstr>Obliczenia2</vt:lpstr>
      <vt:lpstr>Obliczenia3</vt:lpstr>
      <vt:lpstr>Obliczenia4</vt:lpstr>
      <vt:lpstr>Obliczenia5</vt:lpstr>
      <vt:lpstr>Pom1</vt:lpstr>
      <vt:lpstr>Pom2</vt:lpstr>
      <vt:lpstr>Pom3</vt:lpstr>
      <vt:lpstr>Pom4</vt:lpstr>
      <vt:lpstr>Pom5</vt:lpstr>
      <vt:lpstr>Multisplit Vitoclima</vt:lpstr>
      <vt:lpstr>Wymagania</vt:lpstr>
      <vt:lpstr>Multisplit info</vt:lpstr>
      <vt:lpstr>Dane techniczne</vt:lpstr>
      <vt:lpstr>dach</vt:lpstr>
      <vt:lpstr>drzwi</vt:lpstr>
      <vt:lpstr>izolacja</vt:lpstr>
      <vt:lpstr>izolacja_dach</vt:lpstr>
      <vt:lpstr>lista_kierunki_swiata</vt:lpstr>
      <vt:lpstr>lista_kierunki_swiata2</vt:lpstr>
      <vt:lpstr>lista_kierunki_swiata3</vt:lpstr>
      <vt:lpstr>'Multisplit Vitoclima'!Obszar_wydruku</vt:lpstr>
      <vt:lpstr>'Pom1'!Obszar_wydruku</vt:lpstr>
      <vt:lpstr>'Pom2'!Obszar_wydruku</vt:lpstr>
      <vt:lpstr>'Pom3'!Obszar_wydruku</vt:lpstr>
      <vt:lpstr>'Pom4'!Obszar_wydruku</vt:lpstr>
      <vt:lpstr>'Pom5'!Obszar_wydruku</vt:lpstr>
      <vt:lpstr>okno_sciana</vt:lpstr>
      <vt:lpstr>sciany</vt:lpstr>
      <vt:lpstr>strony_swiata</vt:lpstr>
      <vt:lpstr>tabela_modele</vt:lpstr>
      <vt:lpstr>tabela_okna</vt:lpstr>
      <vt:lpstr>tak_nie</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Dawid_Pantera</cp:lastModifiedBy>
  <cp:lastPrinted>2024-12-16T10:16:29Z</cp:lastPrinted>
  <dcterms:created xsi:type="dcterms:W3CDTF">2016-11-21T19:40:57Z</dcterms:created>
  <dcterms:modified xsi:type="dcterms:W3CDTF">2025-01-23T10:45:00Z</dcterms:modified>
</cp:coreProperties>
</file>